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3"/>
  </bookViews>
  <sheets>
    <sheet name="Załącznik 1 i 2" sheetId="1" r:id="rId1"/>
    <sheet name="Załącznik 3" sheetId="2" r:id="rId2"/>
    <sheet name="Załącznik 4" sheetId="3" r:id="rId3"/>
    <sheet name="Załącznik 5" sheetId="4" r:id="rId4"/>
  </sheets>
  <definedNames/>
  <calcPr fullCalcOnLoad="1"/>
</workbook>
</file>

<file path=xl/sharedStrings.xml><?xml version="1.0" encoding="utf-8"?>
<sst xmlns="http://schemas.openxmlformats.org/spreadsheetml/2006/main" count="294" uniqueCount="200">
  <si>
    <t>Załącznik Nr 1</t>
  </si>
  <si>
    <t>Rady Gminy Wydminy</t>
  </si>
  <si>
    <t>Dz.</t>
  </si>
  <si>
    <t>Rozdz.</t>
  </si>
  <si>
    <t>§</t>
  </si>
  <si>
    <t>Wyszczególnienie</t>
  </si>
  <si>
    <t>Plan wg uchwały</t>
  </si>
  <si>
    <t>Zwiekszenie</t>
  </si>
  <si>
    <t>Zmniejszenie</t>
  </si>
  <si>
    <t>Plan po zmianach</t>
  </si>
  <si>
    <t>010</t>
  </si>
  <si>
    <t>Rolnictwo i łowiectwo</t>
  </si>
  <si>
    <t>01010</t>
  </si>
  <si>
    <t>Infrastruktura wodociągowa i sanitacyjna wsi</t>
  </si>
  <si>
    <t>Dotacje otrzymane z funduszy celowych na finansowanie lub dofinansowanie lub dofinansowanie kosztów realizacji inwestycji i zakupów inwestycyjnych jednostek sektora finansów publicznych</t>
  </si>
  <si>
    <t>Administracja publiczna</t>
  </si>
  <si>
    <t>Urzędy wojewódzkie</t>
  </si>
  <si>
    <t>Dotacje celowe otrzymane z budżetu państwa na realizacje zadań bieżących z zakresu administracji rządowej oraz innych zadań zleconych gminie ( związkom gmin ) ustawami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</si>
  <si>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</si>
  <si>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</si>
  <si>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0690</t>
  </si>
  <si>
    <t>Wpływy z różnych opłat</t>
  </si>
  <si>
    <t>Różne rozliczenia</t>
  </si>
  <si>
    <t>Część oświatowa subwencji ogólnej dla jednostek samorządu terytorialnego</t>
  </si>
  <si>
    <t>Subwencje ogólne z budżetu państwa</t>
  </si>
  <si>
    <t>Pomoc społeczna</t>
  </si>
  <si>
    <t>Swiadczenia rodzinne, świadczenia z funduszu alimentacyjnego oraz składki na ubezpieczenia emerytalne i rentowe z ubezpieczenia społecznego</t>
  </si>
  <si>
    <t xml:space="preserve">Składki na ubezpieczenie zdrowotne opłacane za osoby pobierające niektóre świadczenia z pomocy społecznej, niektóre świadczenia rodzinne oraz za osoby uczestniczące w zajęciach w centrum integracji społecznej </t>
  </si>
  <si>
    <t>Dotacje celowe przekazane z budzetu państwa na realizację własnych zadań bieżących gmin ( związków gmin )</t>
  </si>
  <si>
    <t>Zasiłki i pomoc w naturze oraz składki na ubezpieczenia emerytalne i rentowe</t>
  </si>
  <si>
    <t>Zasiłki stałe</t>
  </si>
  <si>
    <t>Gospodarka komunalna i ochrona środowiska</t>
  </si>
  <si>
    <t>Fundusz Ochrony Środowiska i Gospodarki Wodnej</t>
  </si>
  <si>
    <t>0970</t>
  </si>
  <si>
    <t>Wpływy z różnych dochodów</t>
  </si>
  <si>
    <t>RAZEM</t>
  </si>
  <si>
    <t>DOCHODY</t>
  </si>
  <si>
    <t>Załącznik Nr 2</t>
  </si>
  <si>
    <t>Dz</t>
  </si>
  <si>
    <t>Rozdz</t>
  </si>
  <si>
    <t>Wynagrodzenia osobowe pracowników</t>
  </si>
  <si>
    <t>Dodatkowe wynagrodzenie roczne</t>
  </si>
  <si>
    <t>Obsługa długu publicznego</t>
  </si>
  <si>
    <t>Rozliczenia z tytułu poręczeń i gwarancji udzielonych przez Skarb Państwa lub jednostkę samorządu terytorialnego</t>
  </si>
  <si>
    <t>Wypłaty z tytułu gwarancji i poręczeń</t>
  </si>
  <si>
    <t>Gospodarka ściekowa i ochrona wód</t>
  </si>
  <si>
    <t>Zakup usług pozostałych</t>
  </si>
  <si>
    <t>Kultura i ochrona dziedzictwa narodowego</t>
  </si>
  <si>
    <t>Domy i ośrodki kultury, świetlice i kluby</t>
  </si>
  <si>
    <t xml:space="preserve">Dotacja podmiotowa z budżetu otrzymana przez samorządową instytucję kultury </t>
  </si>
  <si>
    <t>Dotacje celowe otrzymane z budżetu państwa na realizacje zadań bieżących z zakresu administracji rządowej oraz innych zadań zleconych gminie (związkom gmin) ustawami</t>
  </si>
  <si>
    <t>Zmian w planie dokonano na podstawie pisma Ministra Finansów Nr ST3/4820/2/10 z dnia 09 lutego</t>
  </si>
  <si>
    <t>2010 roku przyznającego ostateczne kwoty subwencji wynikające z ustawy budżetowej na rok</t>
  </si>
  <si>
    <t xml:space="preserve">2010 oraz dezyzji Wojewody Warmińsko - Mazurskiego Nr FB 9/2010 z dnia 24 lutego 2010 roku </t>
  </si>
  <si>
    <t>ustalające wysokość dochodów budżetowych i dotacji celowych z budżetu państwa na 2010 rok</t>
  </si>
  <si>
    <t xml:space="preserve">przyznanych na podstawie ustawy budżetowej na rok 2010 rok oraz ze względu na potrzeby wynikające </t>
  </si>
  <si>
    <t>podczas realizacji budżetu.</t>
  </si>
  <si>
    <t>Przewodniczący rady Gminy</t>
  </si>
  <si>
    <t xml:space="preserve">      Roman Sokalski</t>
  </si>
  <si>
    <t>Szkoły podstawowe</t>
  </si>
  <si>
    <t>Składki na ubezpieczenia społeczne</t>
  </si>
  <si>
    <t>Składki na Fundusz Pracy</t>
  </si>
  <si>
    <t>Wynagrodzenia bezosobowe</t>
  </si>
  <si>
    <t>Zakup materiałów i wyposażenia</t>
  </si>
  <si>
    <t xml:space="preserve">Zakup usług remontowych </t>
  </si>
  <si>
    <t>Zakup usług zdrowotnych</t>
  </si>
  <si>
    <t xml:space="preserve">Zakup usług pozostałych </t>
  </si>
  <si>
    <t>Odpisy na zakładowy fundusz świadczeń socjalnych</t>
  </si>
  <si>
    <t>Oddziały przedszkolne w szkołach podstawowych</t>
  </si>
  <si>
    <t>Gimnazja</t>
  </si>
  <si>
    <t>Dowożenie uczniów do szkół</t>
  </si>
  <si>
    <t>Zespoły obsługi ekonomiczno-administracyjnej szkół</t>
  </si>
  <si>
    <t>Licea ogólnokształcące</t>
  </si>
  <si>
    <t>Dokształcanie i doskonalenie nauczyc.</t>
  </si>
  <si>
    <t>Podróże służbowe krajowe</t>
  </si>
  <si>
    <t>Stołówki szkolne</t>
  </si>
  <si>
    <t>Świadczenia społeczne</t>
  </si>
  <si>
    <t>Szkolenia pracowników niebędacych członkami korpusu służby cywilnej</t>
  </si>
  <si>
    <t>Składki na ubezpieczenie zdrowotne</t>
  </si>
  <si>
    <t>Zasiłki i pomoc w naturze i składki na ubezpieczenie emerytalne i rentowe</t>
  </si>
  <si>
    <t>Ośrodki Pomocy Społecznej</t>
  </si>
  <si>
    <t>Usługi opiekuńcze i specjalistyczne usługi opiekuńcze</t>
  </si>
  <si>
    <t>Pozostała działalność</t>
  </si>
  <si>
    <t>Składki na ubezp. społ.</t>
  </si>
  <si>
    <t xml:space="preserve">Składki na Fundusz Pracy </t>
  </si>
  <si>
    <t xml:space="preserve"> </t>
  </si>
  <si>
    <t>Zakup pomocy naukowych, dydaktycznych i książek</t>
  </si>
  <si>
    <t>Świetlice szkolne</t>
  </si>
  <si>
    <t>Oświata i wychowanie</t>
  </si>
  <si>
    <t>Składki na ubezp.zdrowotne opł. za os.pobierające niektóre świadczenia z pomocy społecznej oraz niektóre świad.rodzinne</t>
  </si>
  <si>
    <t>Edukacyjna opieka wychowawcza</t>
  </si>
  <si>
    <t>WYDATKI</t>
  </si>
  <si>
    <t>do Uchwały Nr XXXV/208/2010</t>
  </si>
  <si>
    <t>z dnia 26 marca 2010 roku</t>
  </si>
  <si>
    <t xml:space="preserve"> Przychody i rozchody budżetu w 2010 r.</t>
  </si>
  <si>
    <t>w złotych</t>
  </si>
  <si>
    <t>L.p.</t>
  </si>
  <si>
    <t>Treść</t>
  </si>
  <si>
    <t>Klasyfikacja</t>
  </si>
  <si>
    <t>Plan</t>
  </si>
  <si>
    <t>2010 r.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</si>
  <si>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</si>
  <si>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</si>
  <si>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</si>
  <si>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</si>
  <si>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</si>
  <si>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</si>
  <si>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</si>
  <si>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</si>
  <si>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</si>
  <si>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</si>
  <si>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</si>
  <si>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</si>
  <si>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</si>
  <si>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</si>
  <si>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</si>
  <si>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</si>
  <si>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</si>
  <si>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</si>
  <si>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</si>
  <si>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</si>
  <si>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</si>
  <si>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</si>
  <si>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</si>
  <si>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</si>
  <si>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</si>
  <si>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</si>
  <si>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</si>
  <si>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</si>
  <si>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</si>
  <si>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</si>
  <si>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</si>
  <si>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</si>
  <si>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</si>
  <si>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</si>
  <si>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</si>
  <si>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</si>
  <si>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</si>
  <si>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</si>
  <si>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</si>
  <si>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</si>
  <si>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</si>
  <si>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</si>
  <si>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</si>
  <si>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</si>
  <si>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</si>
  <si>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</si>
  <si>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</si>
  <si>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</si>
  <si>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</si>
  <si>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Przewodniczący Rady Gminy</t>
  </si>
  <si>
    <t xml:space="preserve">       Roman Sokalski</t>
  </si>
  <si>
    <t>Dochody i wydatki związane z realizacją zadań z zakresu administracji rządowej i innych zadań zleconych odrębnymi ustawami w 2010 r.</t>
  </si>
  <si>
    <t>Dział</t>
  </si>
  <si>
    <t>Rozdział</t>
  </si>
  <si>
    <t>§*</t>
  </si>
  <si>
    <t>dochody -dotacje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</si>
  <si>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</si>
  <si>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</si>
  <si>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</si>
  <si>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</si>
  <si>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</si>
  <si>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</si>
  <si>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</si>
  <si>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</si>
  <si>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</si>
  <si>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Zestawienie planowanych kwot dotacji udzielanych z budżetu jst, realizowanych przez podmioty należące i nienależące do sektora finansów publicznych w 2010 r.</t>
  </si>
  <si>
    <t>Lp.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</si>
  <si>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</si>
  <si>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</si>
  <si>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</si>
  <si>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</si>
  <si>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</si>
  <si>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</si>
  <si>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Zakład Gospodarki Komunalnej i Mieszkaniowej w Wydminach - dopłata do wody 185.000 m3 x 0,56zł</t>
  </si>
  <si>
    <t>Zakład Gospodarki Komunalnej i Mieszkaniowej w Wydminach - dopłata do ścieków 55.000 m3 x 4,93 zł</t>
  </si>
  <si>
    <t>Gminny Ośrodek Kultury w Wydminach</t>
  </si>
  <si>
    <t>Gminna Biblioteka Publiczna w Wydminach</t>
  </si>
  <si>
    <t>Gminny Ośrodek Kultury w Wydminach - przebudowa stadionu w Wydminach</t>
  </si>
  <si>
    <t>Dotacje dla podmiotów niezaliczanych do sektora finansów publicznych</t>
  </si>
  <si>
    <t>Niepubliczny Punkt Wychowania Przedszkolnego "Mały Artysta" w Wydminach</t>
  </si>
  <si>
    <t xml:space="preserve">Organizacja półkolonii z elementami profilaktyki dla dzieci z rodzin zagrożonych patologią w okresie ferii zimowych </t>
  </si>
  <si>
    <t>Organizacja wypoczynku letniego z elementami profilaktyki dla dzieci z rodzin zagrożonych patologią</t>
  </si>
  <si>
    <t>Organizacja wieczoru folklorystycznego mającego na celu integrowanie społeczności ukraińskiej i polskiej z terenu naszej gminy oraz rozwijanie kontaktów między społeczeństwem</t>
  </si>
  <si>
    <t>10..</t>
  </si>
  <si>
    <t xml:space="preserve">Organizowanie jesiennych koncertów muzyki cerkiewnej jako forma spędzania wolnego czasu oraz przybliżenie społeczności lokalnej </t>
  </si>
  <si>
    <t>11.</t>
  </si>
  <si>
    <t>Organizowanie życia kulturalnego, rekraacji, wolnego czasu emerytów i rencistów naszej gminy</t>
  </si>
  <si>
    <t>12.</t>
  </si>
  <si>
    <t>Organizowanie rozgrywek piłki nożnej w celu propagowania i rozwoju kultury fizycznej wśród mieszkańców gminy</t>
  </si>
  <si>
    <t>13.</t>
  </si>
  <si>
    <t>Organizowanie pozalekcyjnego życia sportowego uczniów w zakresie tenisa stołowego na terenie gminy</t>
  </si>
  <si>
    <t>14.</t>
  </si>
  <si>
    <t>Organizowanie pozalekcyjnego życia sportowego uczniów w zakresie piłki siatkowej i lekkoatletyki</t>
  </si>
  <si>
    <t>15.</t>
  </si>
  <si>
    <t>Popularyzacja rozwijania zainteresowań i kształtowania zachowań sprzyjających zdrowiu przez czynny udział w zajeciach muzyczno - ruchowych mieszkańców naszej gminy</t>
  </si>
  <si>
    <t>16.</t>
  </si>
  <si>
    <t>Wsparcie inicjatyw integracyjnych sportowo - rekreacyjno - kulturalnych organizowanych na terenie gminy zgłaszanych do finansowania ze środków zewnętrznych</t>
  </si>
  <si>
    <t>Ogółem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</si>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</sst>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 CE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sz val="6"/>
      <name val="Arial"/>
      <family val="2"/>
    </font>
    <font>
      <b/>
      <sz val="11"/>
      <name val="Arial"/>
      <family val="2"/>
    </font>
    <font>
      <i/>
      <sz val="10"/>
      <name val="Arial CE"/>
      <family val="0"/>
    </font>
    <font>
      <i/>
      <vertAlign val="superscript"/>
      <sz val="10"/>
      <name val="Arial CE"/>
      <family val="0"/>
    </font>
    <font>
      <b/>
      <sz val="10"/>
      <name val="Arial CE"/>
      <family val="2"/>
    </font>
    <font>
      <sz val="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2" fontId="4" fillId="0" borderId="1" xfId="0" applyNumberFormat="1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 wrapText="1"/>
    </xf>
    <xf numFmtId="4" fontId="4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4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3" fontId="0" fillId="3" borderId="2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6" xfId="0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0" fontId="1" fillId="4" borderId="17" xfId="0" applyFont="1" applyFill="1" applyBorder="1" applyAlignment="1">
      <alignment vertical="center"/>
    </xf>
    <xf numFmtId="3" fontId="1" fillId="4" borderId="17" xfId="0" applyNumberFormat="1" applyFont="1" applyFill="1" applyBorder="1" applyAlignment="1">
      <alignment vertical="center"/>
    </xf>
    <xf numFmtId="4" fontId="1" fillId="4" borderId="17" xfId="0" applyNumberFormat="1" applyFont="1" applyFill="1" applyBorder="1" applyAlignment="1">
      <alignment vertical="center"/>
    </xf>
    <xf numFmtId="3" fontId="0" fillId="4" borderId="17" xfId="0" applyNumberFormat="1" applyFont="1" applyFill="1" applyBorder="1" applyAlignment="1">
      <alignment vertical="center"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17" xfId="0" applyFont="1" applyFill="1" applyBorder="1" applyAlignment="1">
      <alignment vertical="center"/>
    </xf>
    <xf numFmtId="4" fontId="0" fillId="4" borderId="17" xfId="0" applyNumberFormat="1" applyFont="1" applyFill="1" applyBorder="1" applyAlignment="1">
      <alignment vertical="center"/>
    </xf>
    <xf numFmtId="3" fontId="11" fillId="4" borderId="18" xfId="0" applyNumberFormat="1" applyFont="1" applyFill="1" applyBorder="1" applyAlignment="1">
      <alignment horizontal="center" vertical="center"/>
    </xf>
    <xf numFmtId="3" fontId="11" fillId="4" borderId="19" xfId="0" applyNumberFormat="1" applyFont="1" applyFill="1" applyBorder="1" applyAlignment="1">
      <alignment horizontal="center" vertical="center"/>
    </xf>
    <xf numFmtId="3" fontId="11" fillId="4" borderId="20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4" fillId="0" borderId="21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wrapText="1"/>
    </xf>
    <xf numFmtId="3" fontId="8" fillId="0" borderId="17" xfId="0" applyNumberFormat="1" applyFont="1" applyBorder="1" applyAlignment="1">
      <alignment/>
    </xf>
    <xf numFmtId="0" fontId="8" fillId="0" borderId="17" xfId="0" applyFont="1" applyBorder="1" applyAlignment="1">
      <alignment horizontal="right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 wrapText="1"/>
    </xf>
    <xf numFmtId="3" fontId="8" fillId="0" borderId="17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0" fontId="8" fillId="0" borderId="28" xfId="0" applyFont="1" applyBorder="1" applyAlignment="1">
      <alignment/>
    </xf>
    <xf numFmtId="3" fontId="8" fillId="0" borderId="28" xfId="0" applyNumberFormat="1" applyFont="1" applyBorder="1" applyAlignment="1">
      <alignment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vertical="center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1"/>
  <sheetViews>
    <sheetView workbookViewId="0" topLeftCell="A4">
      <selection activeCell="F42" sqref="F42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4.8515625" style="0" customWidth="1"/>
    <col min="4" max="4" width="32.57421875" style="0" customWidth="1"/>
    <col min="5" max="5" width="11.421875" style="0" customWidth="1"/>
    <col min="6" max="6" width="10.140625" style="0" customWidth="1"/>
    <col min="7" max="7" width="9.28125" style="0" customWidth="1"/>
    <col min="8" max="8" width="11.57421875" style="0" customWidth="1"/>
  </cols>
  <sheetData>
    <row r="2" ht="12.75">
      <c r="E2" t="s">
        <v>0</v>
      </c>
    </row>
    <row r="3" ht="12.75">
      <c r="E3" t="s">
        <v>92</v>
      </c>
    </row>
    <row r="4" ht="12.75">
      <c r="E4" t="s">
        <v>1</v>
      </c>
    </row>
    <row r="5" ht="12.75">
      <c r="E5" t="s">
        <v>93</v>
      </c>
    </row>
    <row r="6" ht="12.75">
      <c r="D6" s="9" t="s">
        <v>36</v>
      </c>
    </row>
    <row r="8" spans="1:8" ht="28.5" customHeight="1">
      <c r="A8" s="2" t="s">
        <v>2</v>
      </c>
      <c r="B8" s="2" t="s">
        <v>3</v>
      </c>
      <c r="C8" s="4" t="s">
        <v>4</v>
      </c>
      <c r="D8" s="22" t="s">
        <v>5</v>
      </c>
      <c r="E8" s="3" t="s">
        <v>6</v>
      </c>
      <c r="F8" s="10" t="s">
        <v>7</v>
      </c>
      <c r="G8" s="10" t="s">
        <v>8</v>
      </c>
      <c r="H8" s="3" t="s">
        <v>9</v>
      </c>
    </row>
    <row r="9" spans="1:8" ht="12.75">
      <c r="A9" s="8" t="s">
        <v>10</v>
      </c>
      <c r="B9" s="2"/>
      <c r="C9" s="2"/>
      <c r="D9" s="22" t="s">
        <v>11</v>
      </c>
      <c r="E9" s="12">
        <v>10000</v>
      </c>
      <c r="F9" s="12"/>
      <c r="G9" s="12">
        <v>10000</v>
      </c>
      <c r="H9" s="12"/>
    </row>
    <row r="10" spans="1:8" ht="24">
      <c r="A10" s="2"/>
      <c r="B10" s="8" t="s">
        <v>12</v>
      </c>
      <c r="C10" s="2"/>
      <c r="D10" s="23" t="s">
        <v>13</v>
      </c>
      <c r="E10" s="12">
        <v>10000</v>
      </c>
      <c r="F10" s="12"/>
      <c r="G10" s="12">
        <v>10000</v>
      </c>
      <c r="H10" s="12"/>
    </row>
    <row r="11" spans="1:8" ht="59.25" customHeight="1">
      <c r="A11" s="1"/>
      <c r="B11" s="1"/>
      <c r="C11" s="1">
        <v>6260</v>
      </c>
      <c r="D11" s="24" t="s">
        <v>14</v>
      </c>
      <c r="E11" s="11">
        <v>10000</v>
      </c>
      <c r="F11" s="11"/>
      <c r="G11" s="11">
        <v>10000</v>
      </c>
      <c r="H11" s="11"/>
    </row>
    <row r="12" spans="1:8" ht="12.75">
      <c r="A12" s="2">
        <v>750</v>
      </c>
      <c r="B12" s="2"/>
      <c r="C12" s="2"/>
      <c r="D12" s="22" t="s">
        <v>15</v>
      </c>
      <c r="E12" s="12">
        <v>60214</v>
      </c>
      <c r="F12" s="12"/>
      <c r="G12" s="12">
        <v>214</v>
      </c>
      <c r="H12" s="12">
        <v>60000</v>
      </c>
    </row>
    <row r="13" spans="1:8" ht="12.75">
      <c r="A13" s="2"/>
      <c r="B13" s="2">
        <v>75011</v>
      </c>
      <c r="C13" s="2"/>
      <c r="D13" s="22" t="s">
        <v>16</v>
      </c>
      <c r="E13" s="12">
        <v>60214</v>
      </c>
      <c r="F13" s="12"/>
      <c r="G13" s="12">
        <v>214</v>
      </c>
      <c r="H13" s="12">
        <v>60000</v>
      </c>
    </row>
    <row r="14" spans="1:8" ht="58.5" customHeight="1">
      <c r="A14" s="1"/>
      <c r="B14" s="1"/>
      <c r="C14" s="1">
        <v>2010</v>
      </c>
      <c r="D14" s="24" t="s">
        <v>17</v>
      </c>
      <c r="E14" s="11">
        <v>60214</v>
      </c>
      <c r="F14" s="11"/>
      <c r="G14" s="11">
        <v>214</v>
      </c>
      <c r="H14" s="11">
        <v>60000</v>
      </c>
    </row>
    <row r="15" spans="1:8" ht="51" customHeight="1">
      <c r="A15" s="2">
        <v>756</v>
      </c>
      <c r="B15" s="2"/>
      <c r="C15" s="2"/>
      <c r="D15" s="23" t="s">
        <v>18</v>
      </c>
      <c r="E15" s="12"/>
      <c r="F15" s="12">
        <v>10000</v>
      </c>
      <c r="G15" s="12"/>
      <c r="H15" s="12">
        <v>10000</v>
      </c>
    </row>
    <row r="16" spans="1:8" ht="38.25" customHeight="1">
      <c r="A16" s="2"/>
      <c r="B16" s="2">
        <v>75618</v>
      </c>
      <c r="C16" s="2"/>
      <c r="D16" s="23" t="s">
        <v>19</v>
      </c>
      <c r="E16" s="12"/>
      <c r="F16" s="12">
        <v>10000</v>
      </c>
      <c r="G16" s="12"/>
      <c r="H16" s="12">
        <v>10000</v>
      </c>
    </row>
    <row r="17" spans="1:8" ht="12.75">
      <c r="A17" s="1"/>
      <c r="B17" s="1"/>
      <c r="C17" s="5" t="s">
        <v>20</v>
      </c>
      <c r="D17" s="25" t="s">
        <v>21</v>
      </c>
      <c r="E17" s="11"/>
      <c r="F17" s="11">
        <v>10000</v>
      </c>
      <c r="G17" s="11"/>
      <c r="H17" s="11">
        <v>10000</v>
      </c>
    </row>
    <row r="18" spans="1:8" ht="12.75">
      <c r="A18" s="2">
        <v>758</v>
      </c>
      <c r="B18" s="2"/>
      <c r="C18" s="2"/>
      <c r="D18" s="22" t="s">
        <v>22</v>
      </c>
      <c r="E18" s="12">
        <v>5375246</v>
      </c>
      <c r="F18" s="12">
        <v>210520</v>
      </c>
      <c r="G18" s="12"/>
      <c r="H18" s="12">
        <v>5585766</v>
      </c>
    </row>
    <row r="19" spans="1:8" ht="23.25" customHeight="1">
      <c r="A19" s="2"/>
      <c r="B19" s="2">
        <v>75801</v>
      </c>
      <c r="C19" s="2"/>
      <c r="D19" s="23" t="s">
        <v>23</v>
      </c>
      <c r="E19" s="12">
        <v>5375246</v>
      </c>
      <c r="F19" s="12">
        <v>210520</v>
      </c>
      <c r="G19" s="12"/>
      <c r="H19" s="12">
        <v>5585766</v>
      </c>
    </row>
    <row r="20" spans="1:8" ht="12.75">
      <c r="A20" s="1"/>
      <c r="B20" s="1"/>
      <c r="C20" s="1">
        <v>2920</v>
      </c>
      <c r="D20" s="25" t="s">
        <v>24</v>
      </c>
      <c r="E20" s="11">
        <v>5375246</v>
      </c>
      <c r="F20" s="11">
        <v>210520</v>
      </c>
      <c r="G20" s="11"/>
      <c r="H20" s="11">
        <v>5585766</v>
      </c>
    </row>
    <row r="21" spans="1:8" ht="12.75">
      <c r="A21" s="2">
        <v>852</v>
      </c>
      <c r="B21" s="2"/>
      <c r="C21" s="2"/>
      <c r="D21" s="22" t="s">
        <v>25</v>
      </c>
      <c r="E21" s="12">
        <v>2870350</v>
      </c>
      <c r="F21" s="12">
        <v>6201</v>
      </c>
      <c r="G21" s="12">
        <v>5414</v>
      </c>
      <c r="H21" s="12">
        <v>2871137</v>
      </c>
    </row>
    <row r="22" spans="1:8" ht="50.25" customHeight="1">
      <c r="A22" s="2"/>
      <c r="B22" s="2">
        <v>85212</v>
      </c>
      <c r="C22" s="2"/>
      <c r="D22" s="23" t="s">
        <v>26</v>
      </c>
      <c r="E22" s="12">
        <v>2522329</v>
      </c>
      <c r="F22" s="12"/>
      <c r="G22" s="12">
        <v>4120</v>
      </c>
      <c r="H22" s="12">
        <v>2518209</v>
      </c>
    </row>
    <row r="23" spans="1:8" ht="61.5" customHeight="1">
      <c r="A23" s="1"/>
      <c r="B23" s="1"/>
      <c r="C23" s="1">
        <v>2010</v>
      </c>
      <c r="D23" s="24" t="s">
        <v>17</v>
      </c>
      <c r="E23" s="11">
        <v>2522329</v>
      </c>
      <c r="F23" s="11"/>
      <c r="G23" s="11">
        <v>4120</v>
      </c>
      <c r="H23" s="11">
        <v>2518209</v>
      </c>
    </row>
    <row r="24" spans="1:8" ht="72" customHeight="1">
      <c r="A24" s="2"/>
      <c r="B24" s="2">
        <v>85213</v>
      </c>
      <c r="C24" s="2"/>
      <c r="D24" s="23" t="s">
        <v>27</v>
      </c>
      <c r="E24" s="12">
        <v>21086</v>
      </c>
      <c r="F24" s="12">
        <v>410</v>
      </c>
      <c r="G24" s="12">
        <v>160</v>
      </c>
      <c r="H24" s="12">
        <v>21336</v>
      </c>
    </row>
    <row r="25" spans="1:8" ht="62.25" customHeight="1">
      <c r="A25" s="1"/>
      <c r="B25" s="1"/>
      <c r="C25" s="1">
        <v>2010</v>
      </c>
      <c r="D25" s="24" t="s">
        <v>50</v>
      </c>
      <c r="E25" s="11">
        <v>7322</v>
      </c>
      <c r="F25" s="11"/>
      <c r="G25" s="11">
        <v>160</v>
      </c>
      <c r="H25" s="11">
        <v>7162</v>
      </c>
    </row>
    <row r="26" spans="1:8" ht="39" customHeight="1">
      <c r="A26" s="1"/>
      <c r="B26" s="1"/>
      <c r="C26" s="1">
        <v>2030</v>
      </c>
      <c r="D26" s="24" t="s">
        <v>28</v>
      </c>
      <c r="E26" s="11">
        <v>13764</v>
      </c>
      <c r="F26" s="11">
        <v>410</v>
      </c>
      <c r="G26" s="11"/>
      <c r="H26" s="11">
        <v>14174</v>
      </c>
    </row>
    <row r="27" spans="1:8" ht="24" customHeight="1">
      <c r="A27" s="2"/>
      <c r="B27" s="2">
        <v>85214</v>
      </c>
      <c r="C27" s="2"/>
      <c r="D27" s="23" t="s">
        <v>29</v>
      </c>
      <c r="E27" s="12">
        <v>239898</v>
      </c>
      <c r="F27" s="12">
        <v>5791</v>
      </c>
      <c r="G27" s="12"/>
      <c r="H27" s="12">
        <v>245689</v>
      </c>
    </row>
    <row r="28" spans="1:8" ht="39" customHeight="1">
      <c r="A28" s="1"/>
      <c r="B28" s="1"/>
      <c r="C28" s="1">
        <v>2030</v>
      </c>
      <c r="D28" s="24" t="s">
        <v>28</v>
      </c>
      <c r="E28" s="11">
        <v>239898</v>
      </c>
      <c r="F28" s="11">
        <v>5791</v>
      </c>
      <c r="G28" s="11"/>
      <c r="H28" s="11">
        <v>245689</v>
      </c>
    </row>
    <row r="29" spans="1:8" ht="12.75">
      <c r="A29" s="2"/>
      <c r="B29" s="2">
        <v>85216</v>
      </c>
      <c r="C29" s="2"/>
      <c r="D29" s="22" t="s">
        <v>30</v>
      </c>
      <c r="E29" s="12">
        <v>87037</v>
      </c>
      <c r="F29" s="12"/>
      <c r="G29" s="12">
        <v>1134</v>
      </c>
      <c r="H29" s="12">
        <v>85903</v>
      </c>
    </row>
    <row r="30" spans="1:8" ht="33.75" customHeight="1">
      <c r="A30" s="1"/>
      <c r="B30" s="1"/>
      <c r="C30" s="1">
        <v>2030</v>
      </c>
      <c r="D30" s="24" t="s">
        <v>28</v>
      </c>
      <c r="E30" s="11">
        <v>87037</v>
      </c>
      <c r="F30" s="11"/>
      <c r="G30" s="11">
        <v>1134</v>
      </c>
      <c r="H30" s="11">
        <v>85903</v>
      </c>
    </row>
    <row r="31" spans="1:8" ht="24">
      <c r="A31" s="2">
        <v>900</v>
      </c>
      <c r="B31" s="2"/>
      <c r="C31" s="2"/>
      <c r="D31" s="23" t="s">
        <v>31</v>
      </c>
      <c r="E31" s="12"/>
      <c r="F31" s="12">
        <v>300</v>
      </c>
      <c r="G31" s="12"/>
      <c r="H31" s="12">
        <v>300</v>
      </c>
    </row>
    <row r="32" spans="1:8" ht="24">
      <c r="A32" s="2"/>
      <c r="B32" s="2">
        <v>90011</v>
      </c>
      <c r="C32" s="2"/>
      <c r="D32" s="23" t="s">
        <v>32</v>
      </c>
      <c r="E32" s="12"/>
      <c r="F32" s="12">
        <v>300</v>
      </c>
      <c r="G32" s="12"/>
      <c r="H32" s="12">
        <v>300</v>
      </c>
    </row>
    <row r="33" spans="1:8" ht="12.75">
      <c r="A33" s="1"/>
      <c r="B33" s="1"/>
      <c r="C33" s="5" t="s">
        <v>33</v>
      </c>
      <c r="D33" s="25" t="s">
        <v>34</v>
      </c>
      <c r="E33" s="11"/>
      <c r="F33" s="11">
        <v>300</v>
      </c>
      <c r="G33" s="11"/>
      <c r="H33" s="11">
        <v>300</v>
      </c>
    </row>
    <row r="34" spans="1:8" ht="12.75">
      <c r="A34" s="2"/>
      <c r="B34" s="2"/>
      <c r="C34" s="2"/>
      <c r="D34" s="22" t="s">
        <v>35</v>
      </c>
      <c r="E34" s="12">
        <v>8315810</v>
      </c>
      <c r="F34" s="12">
        <v>227021</v>
      </c>
      <c r="G34" s="12">
        <v>15628</v>
      </c>
      <c r="H34" s="12">
        <v>8527203</v>
      </c>
    </row>
    <row r="35" spans="1:8" ht="12.75">
      <c r="A35" s="6"/>
      <c r="B35" s="6"/>
      <c r="C35" s="6"/>
      <c r="D35" s="26"/>
      <c r="E35" s="7"/>
      <c r="F35" s="7"/>
      <c r="G35" s="7"/>
      <c r="H35" s="7"/>
    </row>
    <row r="36" spans="1:8" ht="12.75">
      <c r="A36" s="6"/>
      <c r="B36" s="6"/>
      <c r="C36" s="6"/>
      <c r="D36" s="26"/>
      <c r="E36" s="7"/>
      <c r="F36" s="7"/>
      <c r="G36" s="7"/>
      <c r="H36" s="7"/>
    </row>
    <row r="37" spans="1:8" ht="12.75">
      <c r="A37" s="6"/>
      <c r="B37" s="6"/>
      <c r="C37" s="6"/>
      <c r="D37" s="26"/>
      <c r="E37" s="7" t="s">
        <v>37</v>
      </c>
      <c r="F37" s="7"/>
      <c r="G37" s="7"/>
      <c r="H37" s="7"/>
    </row>
    <row r="38" spans="1:8" ht="12.75">
      <c r="A38" s="6"/>
      <c r="B38" s="6"/>
      <c r="C38" s="6"/>
      <c r="D38" s="26"/>
      <c r="E38" s="7" t="s">
        <v>92</v>
      </c>
      <c r="F38" s="7"/>
      <c r="G38" s="7"/>
      <c r="H38" s="7"/>
    </row>
    <row r="39" spans="1:8" ht="12.75">
      <c r="A39" s="6"/>
      <c r="B39" s="6"/>
      <c r="C39" s="6"/>
      <c r="D39" s="26"/>
      <c r="E39" s="7" t="s">
        <v>1</v>
      </c>
      <c r="F39" s="7"/>
      <c r="G39" s="7"/>
      <c r="H39" s="7"/>
    </row>
    <row r="40" spans="1:8" ht="12.75">
      <c r="A40" s="6"/>
      <c r="B40" s="6"/>
      <c r="C40" s="6"/>
      <c r="D40" s="26"/>
      <c r="E40" s="7" t="s">
        <v>93</v>
      </c>
      <c r="F40" s="7"/>
      <c r="G40" s="7"/>
      <c r="H40" s="7"/>
    </row>
    <row r="41" ht="12.75">
      <c r="D41" s="9" t="s">
        <v>91</v>
      </c>
    </row>
    <row r="42" ht="12.75">
      <c r="D42" s="27"/>
    </row>
    <row r="43" spans="1:8" ht="25.5">
      <c r="A43" s="2" t="s">
        <v>38</v>
      </c>
      <c r="B43" s="2" t="s">
        <v>39</v>
      </c>
      <c r="C43" s="4" t="s">
        <v>4</v>
      </c>
      <c r="D43" s="22" t="s">
        <v>5</v>
      </c>
      <c r="E43" s="3" t="s">
        <v>6</v>
      </c>
      <c r="F43" s="10" t="s">
        <v>7</v>
      </c>
      <c r="G43" s="10" t="s">
        <v>8</v>
      </c>
      <c r="H43" s="3" t="s">
        <v>9</v>
      </c>
    </row>
    <row r="44" spans="1:8" ht="12.75">
      <c r="A44" s="2">
        <v>750</v>
      </c>
      <c r="B44" s="2"/>
      <c r="C44" s="2"/>
      <c r="D44" s="22" t="s">
        <v>15</v>
      </c>
      <c r="E44" s="36">
        <v>92106</v>
      </c>
      <c r="F44" s="36">
        <v>37.37</v>
      </c>
      <c r="G44" s="36">
        <v>251.37</v>
      </c>
      <c r="H44" s="36">
        <v>91892</v>
      </c>
    </row>
    <row r="45" spans="1:8" ht="12.75">
      <c r="A45" s="2"/>
      <c r="B45" s="2">
        <v>75011</v>
      </c>
      <c r="C45" s="2"/>
      <c r="D45" s="22" t="s">
        <v>16</v>
      </c>
      <c r="E45" s="36">
        <v>92106</v>
      </c>
      <c r="F45" s="36">
        <v>37.37</v>
      </c>
      <c r="G45" s="36">
        <v>251.37</v>
      </c>
      <c r="H45" s="36">
        <v>91892</v>
      </c>
    </row>
    <row r="46" spans="1:8" ht="12.75">
      <c r="A46" s="1"/>
      <c r="B46" s="1"/>
      <c r="C46" s="1">
        <v>4010</v>
      </c>
      <c r="D46" s="25" t="s">
        <v>40</v>
      </c>
      <c r="E46" s="37">
        <v>85401</v>
      </c>
      <c r="F46" s="37">
        <v>37.37</v>
      </c>
      <c r="G46" s="37"/>
      <c r="H46" s="37">
        <v>85438.37</v>
      </c>
    </row>
    <row r="47" spans="1:8" ht="12.75">
      <c r="A47" s="1"/>
      <c r="B47" s="1"/>
      <c r="C47" s="1">
        <v>4040</v>
      </c>
      <c r="D47" s="25" t="s">
        <v>41</v>
      </c>
      <c r="E47" s="37">
        <v>6705</v>
      </c>
      <c r="F47" s="37"/>
      <c r="G47" s="37">
        <v>251.37</v>
      </c>
      <c r="H47" s="37">
        <v>6453.63</v>
      </c>
    </row>
    <row r="48" spans="1:8" ht="12.75">
      <c r="A48" s="2">
        <v>757</v>
      </c>
      <c r="B48" s="2"/>
      <c r="C48" s="2"/>
      <c r="D48" s="22" t="s">
        <v>42</v>
      </c>
      <c r="E48" s="36">
        <v>61900</v>
      </c>
      <c r="F48" s="36"/>
      <c r="G48" s="36">
        <v>10000</v>
      </c>
      <c r="H48" s="36">
        <v>51900</v>
      </c>
    </row>
    <row r="49" spans="1:8" ht="48">
      <c r="A49" s="2"/>
      <c r="B49" s="2">
        <v>75704</v>
      </c>
      <c r="C49" s="2"/>
      <c r="D49" s="28" t="s">
        <v>43</v>
      </c>
      <c r="E49" s="36">
        <v>61900</v>
      </c>
      <c r="F49" s="36"/>
      <c r="G49" s="36">
        <v>10000</v>
      </c>
      <c r="H49" s="36">
        <v>51900</v>
      </c>
    </row>
    <row r="50" spans="1:8" ht="12.75">
      <c r="A50" s="1"/>
      <c r="B50" s="1"/>
      <c r="C50" s="1">
        <v>8020</v>
      </c>
      <c r="D50" s="25" t="s">
        <v>44</v>
      </c>
      <c r="E50" s="37">
        <v>61900</v>
      </c>
      <c r="F50" s="37"/>
      <c r="G50" s="37">
        <v>10000</v>
      </c>
      <c r="H50" s="37">
        <v>51900</v>
      </c>
    </row>
    <row r="51" spans="1:8" ht="12.75">
      <c r="A51" s="2">
        <v>801</v>
      </c>
      <c r="B51" s="2"/>
      <c r="C51" s="2"/>
      <c r="D51" s="22" t="s">
        <v>88</v>
      </c>
      <c r="E51" s="36">
        <v>5832488</v>
      </c>
      <c r="F51" s="36">
        <v>228222</v>
      </c>
      <c r="G51" s="36">
        <v>18012</v>
      </c>
      <c r="H51" s="36">
        <v>6042698</v>
      </c>
    </row>
    <row r="52" spans="1:8" ht="12.75">
      <c r="A52" s="21"/>
      <c r="B52" s="21">
        <v>80101</v>
      </c>
      <c r="C52" s="21"/>
      <c r="D52" s="29" t="s">
        <v>59</v>
      </c>
      <c r="E52" s="38">
        <f>SUM(E53:E62)</f>
        <v>3468232</v>
      </c>
      <c r="F52" s="38">
        <f>SUM(F53:F62)</f>
        <v>120127</v>
      </c>
      <c r="G52" s="38">
        <f>SUM(G53:G62)</f>
        <v>9667</v>
      </c>
      <c r="H52" s="38">
        <f>SUM(H53:H62)</f>
        <v>3578692</v>
      </c>
    </row>
    <row r="53" spans="1:8" ht="12.75">
      <c r="A53" s="15"/>
      <c r="B53" s="15"/>
      <c r="C53" s="16">
        <v>4010</v>
      </c>
      <c r="D53" s="30" t="s">
        <v>40</v>
      </c>
      <c r="E53" s="39">
        <v>2292482</v>
      </c>
      <c r="F53" s="39">
        <v>10936</v>
      </c>
      <c r="G53" s="39"/>
      <c r="H53" s="39">
        <f aca="true" t="shared" si="0" ref="H53:H62">E53+F53-G53</f>
        <v>2303418</v>
      </c>
    </row>
    <row r="54" spans="1:8" ht="12.75">
      <c r="A54" s="15"/>
      <c r="B54" s="15"/>
      <c r="C54" s="16">
        <v>4040</v>
      </c>
      <c r="D54" s="30" t="s">
        <v>41</v>
      </c>
      <c r="E54" s="40">
        <v>191265</v>
      </c>
      <c r="F54" s="40"/>
      <c r="G54" s="40">
        <f>1408+1091+2107+1101+1025</f>
        <v>6732</v>
      </c>
      <c r="H54" s="39">
        <f t="shared" si="0"/>
        <v>184533</v>
      </c>
    </row>
    <row r="55" spans="1:8" ht="12.75">
      <c r="A55" s="15"/>
      <c r="B55" s="15"/>
      <c r="C55" s="16">
        <v>4110</v>
      </c>
      <c r="D55" s="30" t="s">
        <v>60</v>
      </c>
      <c r="E55" s="40">
        <v>406150</v>
      </c>
      <c r="F55" s="40">
        <v>1431</v>
      </c>
      <c r="G55" s="40"/>
      <c r="H55" s="39">
        <f t="shared" si="0"/>
        <v>407581</v>
      </c>
    </row>
    <row r="56" spans="1:8" ht="12.75">
      <c r="A56" s="15"/>
      <c r="B56" s="15"/>
      <c r="C56" s="16">
        <v>4120</v>
      </c>
      <c r="D56" s="30" t="s">
        <v>61</v>
      </c>
      <c r="E56" s="40">
        <v>65626</v>
      </c>
      <c r="F56" s="40">
        <v>315</v>
      </c>
      <c r="G56" s="40"/>
      <c r="H56" s="39">
        <f t="shared" si="0"/>
        <v>65941</v>
      </c>
    </row>
    <row r="57" spans="1:8" ht="12.75">
      <c r="A57" s="15"/>
      <c r="B57" s="15"/>
      <c r="C57" s="16">
        <v>4170</v>
      </c>
      <c r="D57" s="30" t="s">
        <v>62</v>
      </c>
      <c r="E57" s="40">
        <v>21500</v>
      </c>
      <c r="F57" s="40"/>
      <c r="G57" s="40">
        <v>755</v>
      </c>
      <c r="H57" s="39">
        <f t="shared" si="0"/>
        <v>20745</v>
      </c>
    </row>
    <row r="58" spans="1:8" ht="12.75">
      <c r="A58" s="15"/>
      <c r="B58" s="15"/>
      <c r="C58" s="16">
        <v>4210</v>
      </c>
      <c r="D58" s="30" t="s">
        <v>63</v>
      </c>
      <c r="E58" s="40">
        <v>126600</v>
      </c>
      <c r="F58" s="40">
        <f>5000+5000</f>
        <v>10000</v>
      </c>
      <c r="G58" s="40"/>
      <c r="H58" s="39">
        <f t="shared" si="0"/>
        <v>136600</v>
      </c>
    </row>
    <row r="59" spans="1:8" ht="12.75">
      <c r="A59" s="15"/>
      <c r="B59" s="15"/>
      <c r="C59" s="16">
        <v>4270</v>
      </c>
      <c r="D59" s="30" t="s">
        <v>64</v>
      </c>
      <c r="E59" s="40">
        <v>31000</v>
      </c>
      <c r="F59" s="40">
        <v>90000</v>
      </c>
      <c r="G59" s="40"/>
      <c r="H59" s="39">
        <f t="shared" si="0"/>
        <v>121000</v>
      </c>
    </row>
    <row r="60" spans="1:8" ht="12.75">
      <c r="A60" s="15"/>
      <c r="B60" s="15"/>
      <c r="C60" s="16">
        <v>4280</v>
      </c>
      <c r="D60" s="30" t="s">
        <v>65</v>
      </c>
      <c r="E60" s="40">
        <v>5670</v>
      </c>
      <c r="F60" s="40">
        <f>1500+340+340</f>
        <v>2180</v>
      </c>
      <c r="G60" s="40"/>
      <c r="H60" s="39">
        <f t="shared" si="0"/>
        <v>7850</v>
      </c>
    </row>
    <row r="61" spans="1:8" ht="12.75">
      <c r="A61" s="15"/>
      <c r="B61" s="15"/>
      <c r="C61" s="16">
        <v>4300</v>
      </c>
      <c r="D61" s="31" t="s">
        <v>66</v>
      </c>
      <c r="E61" s="40">
        <v>189900</v>
      </c>
      <c r="F61" s="40"/>
      <c r="G61" s="40">
        <f>340+340+1500</f>
        <v>2180</v>
      </c>
      <c r="H61" s="39">
        <f t="shared" si="0"/>
        <v>187720</v>
      </c>
    </row>
    <row r="62" spans="1:8" ht="24">
      <c r="A62" s="15"/>
      <c r="B62" s="15"/>
      <c r="C62" s="16">
        <v>4440</v>
      </c>
      <c r="D62" s="30" t="s">
        <v>67</v>
      </c>
      <c r="E62" s="40">
        <v>138039</v>
      </c>
      <c r="F62" s="40">
        <f>2331+635+869+747+683</f>
        <v>5265</v>
      </c>
      <c r="G62" s="40"/>
      <c r="H62" s="39">
        <f t="shared" si="0"/>
        <v>143304</v>
      </c>
    </row>
    <row r="63" spans="1:8" ht="24">
      <c r="A63" s="15"/>
      <c r="B63" s="15">
        <v>80103</v>
      </c>
      <c r="C63" s="15"/>
      <c r="D63" s="29" t="s">
        <v>68</v>
      </c>
      <c r="E63" s="38">
        <f>SUM(E64:E68)</f>
        <v>358732</v>
      </c>
      <c r="F63" s="38">
        <f>SUM(F64:F68)</f>
        <v>9928</v>
      </c>
      <c r="G63" s="38">
        <f>SUM(G64:G68)</f>
        <v>293</v>
      </c>
      <c r="H63" s="38">
        <f>SUM(H64:H68)</f>
        <v>368367</v>
      </c>
    </row>
    <row r="64" spans="1:8" ht="12.75">
      <c r="A64" s="16"/>
      <c r="B64" s="16"/>
      <c r="C64" s="16">
        <v>4010</v>
      </c>
      <c r="D64" s="30" t="s">
        <v>40</v>
      </c>
      <c r="E64" s="39">
        <v>264585</v>
      </c>
      <c r="F64" s="39">
        <v>7969</v>
      </c>
      <c r="G64" s="39"/>
      <c r="H64" s="39">
        <f>E64+F64-G64</f>
        <v>272554</v>
      </c>
    </row>
    <row r="65" spans="1:8" ht="12.75">
      <c r="A65" s="16"/>
      <c r="B65" s="16"/>
      <c r="C65" s="16">
        <v>4040</v>
      </c>
      <c r="D65" s="30" t="s">
        <v>41</v>
      </c>
      <c r="E65" s="40">
        <v>20086</v>
      </c>
      <c r="F65" s="40"/>
      <c r="G65" s="40">
        <f>144+28+49+64+8</f>
        <v>293</v>
      </c>
      <c r="H65" s="39">
        <f>E65+F65-G65</f>
        <v>19793</v>
      </c>
    </row>
    <row r="66" spans="1:8" ht="12.75">
      <c r="A66" s="16"/>
      <c r="B66" s="16"/>
      <c r="C66" s="16">
        <v>4110</v>
      </c>
      <c r="D66" s="30" t="s">
        <v>60</v>
      </c>
      <c r="E66" s="40">
        <v>49321</v>
      </c>
      <c r="F66" s="40">
        <v>870</v>
      </c>
      <c r="G66" s="40"/>
      <c r="H66" s="39">
        <f>E66+F66-G66</f>
        <v>50191</v>
      </c>
    </row>
    <row r="67" spans="1:8" ht="12.75">
      <c r="A67" s="16"/>
      <c r="B67" s="16"/>
      <c r="C67" s="16">
        <v>4120</v>
      </c>
      <c r="D67" s="30" t="s">
        <v>61</v>
      </c>
      <c r="E67" s="40">
        <v>7969</v>
      </c>
      <c r="F67" s="40">
        <v>249</v>
      </c>
      <c r="G67" s="40"/>
      <c r="H67" s="39">
        <f>E67+F67-G67</f>
        <v>8218</v>
      </c>
    </row>
    <row r="68" spans="1:8" ht="24">
      <c r="A68" s="16"/>
      <c r="B68" s="16"/>
      <c r="C68" s="16">
        <v>4440</v>
      </c>
      <c r="D68" s="30" t="s">
        <v>67</v>
      </c>
      <c r="E68" s="40">
        <v>16771</v>
      </c>
      <c r="F68" s="40">
        <f>360+120+120+120+120</f>
        <v>840</v>
      </c>
      <c r="G68" s="40"/>
      <c r="H68" s="39">
        <f>E68+F68-G68</f>
        <v>17611</v>
      </c>
    </row>
    <row r="69" spans="1:8" ht="12.75">
      <c r="A69" s="15"/>
      <c r="B69" s="15">
        <v>80110</v>
      </c>
      <c r="C69" s="15"/>
      <c r="D69" s="29" t="s">
        <v>69</v>
      </c>
      <c r="E69" s="38">
        <f>SUM(E70:E74)</f>
        <v>1265054</v>
      </c>
      <c r="F69" s="38">
        <f>SUM(F70:F74)</f>
        <v>53572</v>
      </c>
      <c r="G69" s="38">
        <f>SUM(G70:G74)</f>
        <v>3581</v>
      </c>
      <c r="H69" s="38">
        <f>SUM(H70:H74)</f>
        <v>1315045</v>
      </c>
    </row>
    <row r="70" spans="1:8" ht="12.75">
      <c r="A70" s="16"/>
      <c r="B70" s="16"/>
      <c r="C70" s="16">
        <v>4010</v>
      </c>
      <c r="D70" s="30" t="s">
        <v>40</v>
      </c>
      <c r="E70" s="39">
        <v>932073</v>
      </c>
      <c r="F70" s="39">
        <f>15368+27700</f>
        <v>43068</v>
      </c>
      <c r="G70" s="39"/>
      <c r="H70" s="39">
        <f>E70+F70-G70</f>
        <v>975141</v>
      </c>
    </row>
    <row r="71" spans="1:8" ht="12.75">
      <c r="A71" s="16"/>
      <c r="B71" s="16"/>
      <c r="C71" s="16">
        <v>4040</v>
      </c>
      <c r="D71" s="30" t="s">
        <v>41</v>
      </c>
      <c r="E71" s="40">
        <v>77105</v>
      </c>
      <c r="F71" s="40"/>
      <c r="G71" s="40">
        <f>368+3213</f>
        <v>3581</v>
      </c>
      <c r="H71" s="39">
        <f>E71+F71-G71</f>
        <v>73524</v>
      </c>
    </row>
    <row r="72" spans="1:8" ht="12.75">
      <c r="A72" s="16"/>
      <c r="B72" s="16"/>
      <c r="C72" s="16">
        <v>4110</v>
      </c>
      <c r="D72" s="30" t="s">
        <v>60</v>
      </c>
      <c r="E72" s="40">
        <v>168151</v>
      </c>
      <c r="F72" s="40">
        <f>4200+2200</f>
        <v>6400</v>
      </c>
      <c r="G72" s="40"/>
      <c r="H72" s="39">
        <f>E72+F72-G72</f>
        <v>174551</v>
      </c>
    </row>
    <row r="73" spans="1:8" ht="12.75">
      <c r="A73" s="16"/>
      <c r="B73" s="16"/>
      <c r="C73" s="16">
        <v>4120</v>
      </c>
      <c r="D73" s="30" t="s">
        <v>61</v>
      </c>
      <c r="E73" s="40">
        <v>27163</v>
      </c>
      <c r="F73" s="40">
        <f>370+705</f>
        <v>1075</v>
      </c>
      <c r="G73" s="40"/>
      <c r="H73" s="39">
        <f>E73+F73-G73</f>
        <v>28238</v>
      </c>
    </row>
    <row r="74" spans="1:8" ht="24">
      <c r="A74" s="16"/>
      <c r="B74" s="16"/>
      <c r="C74" s="16">
        <v>4440</v>
      </c>
      <c r="D74" s="30" t="s">
        <v>67</v>
      </c>
      <c r="E74" s="40">
        <v>60562</v>
      </c>
      <c r="F74" s="40">
        <f>2405+624</f>
        <v>3029</v>
      </c>
      <c r="G74" s="40"/>
      <c r="H74" s="39">
        <f>E74+F74-G74</f>
        <v>63591</v>
      </c>
    </row>
    <row r="75" spans="1:8" ht="12.75">
      <c r="A75" s="15"/>
      <c r="B75" s="15">
        <v>80113</v>
      </c>
      <c r="C75" s="16"/>
      <c r="D75" s="29" t="s">
        <v>70</v>
      </c>
      <c r="E75" s="38">
        <f>SUM(E76:E78)</f>
        <v>39300</v>
      </c>
      <c r="F75" s="38">
        <f>SUM(F76:F78)</f>
        <v>23078</v>
      </c>
      <c r="G75" s="38">
        <f>SUM(G76:G78)</f>
        <v>78</v>
      </c>
      <c r="H75" s="38">
        <f>SUM(H76:H78)</f>
        <v>62300</v>
      </c>
    </row>
    <row r="76" spans="1:8" ht="12.75">
      <c r="A76" s="15"/>
      <c r="B76" s="15"/>
      <c r="C76" s="16">
        <v>4010</v>
      </c>
      <c r="D76" s="30" t="s">
        <v>40</v>
      </c>
      <c r="E76" s="39">
        <v>18650</v>
      </c>
      <c r="F76" s="39">
        <v>13000</v>
      </c>
      <c r="G76" s="39"/>
      <c r="H76" s="39">
        <f>E76+F76-G76</f>
        <v>31650</v>
      </c>
    </row>
    <row r="77" spans="1:8" ht="12.75">
      <c r="A77" s="15"/>
      <c r="B77" s="15"/>
      <c r="C77" s="16">
        <v>4210</v>
      </c>
      <c r="D77" s="30" t="s">
        <v>63</v>
      </c>
      <c r="E77" s="39">
        <v>19000</v>
      </c>
      <c r="F77" s="39">
        <f>10000+78</f>
        <v>10078</v>
      </c>
      <c r="G77" s="39"/>
      <c r="H77" s="39">
        <f>E77+F77-G77</f>
        <v>29078</v>
      </c>
    </row>
    <row r="78" spans="1:8" ht="24">
      <c r="A78" s="15"/>
      <c r="B78" s="15"/>
      <c r="C78" s="16">
        <v>4440</v>
      </c>
      <c r="D78" s="30" t="s">
        <v>67</v>
      </c>
      <c r="E78" s="39">
        <v>1650</v>
      </c>
      <c r="F78" s="39"/>
      <c r="G78" s="39">
        <v>78</v>
      </c>
      <c r="H78" s="39">
        <f>E78+F78-G78</f>
        <v>1572</v>
      </c>
    </row>
    <row r="79" spans="1:8" ht="24">
      <c r="A79" s="15"/>
      <c r="B79" s="15">
        <v>80114</v>
      </c>
      <c r="C79" s="16"/>
      <c r="D79" s="29" t="s">
        <v>71</v>
      </c>
      <c r="E79" s="41">
        <f>SUM(E80:E85)</f>
        <v>224987</v>
      </c>
      <c r="F79" s="41">
        <f>SUM(F80:F85)</f>
        <v>1597</v>
      </c>
      <c r="G79" s="41">
        <f>SUM(G80:G85)</f>
        <v>1597</v>
      </c>
      <c r="H79" s="41">
        <f>SUM(H80:H85)</f>
        <v>224987</v>
      </c>
    </row>
    <row r="80" spans="1:8" ht="12.75">
      <c r="A80" s="15"/>
      <c r="B80" s="15"/>
      <c r="C80" s="16">
        <v>4010</v>
      </c>
      <c r="D80" s="30" t="s">
        <v>40</v>
      </c>
      <c r="E80" s="39">
        <v>159390</v>
      </c>
      <c r="F80" s="39">
        <v>1160</v>
      </c>
      <c r="G80" s="39"/>
      <c r="H80" s="39">
        <f aca="true" t="shared" si="1" ref="H80:H85">E80+F80-G80</f>
        <v>160550</v>
      </c>
    </row>
    <row r="81" spans="1:8" ht="12.75">
      <c r="A81" s="15"/>
      <c r="B81" s="15"/>
      <c r="C81" s="16">
        <v>4040</v>
      </c>
      <c r="D81" s="30" t="s">
        <v>41</v>
      </c>
      <c r="E81" s="39">
        <v>12686</v>
      </c>
      <c r="F81" s="39"/>
      <c r="G81" s="39">
        <v>1379</v>
      </c>
      <c r="H81" s="39">
        <f t="shared" si="1"/>
        <v>11307</v>
      </c>
    </row>
    <row r="82" spans="1:8" ht="12.75">
      <c r="A82" s="15"/>
      <c r="B82" s="15"/>
      <c r="C82" s="16">
        <v>4110</v>
      </c>
      <c r="D82" s="30" t="s">
        <v>60</v>
      </c>
      <c r="E82" s="39">
        <v>27412</v>
      </c>
      <c r="F82" s="39">
        <v>189</v>
      </c>
      <c r="G82" s="39"/>
      <c r="H82" s="39">
        <f t="shared" si="1"/>
        <v>27601</v>
      </c>
    </row>
    <row r="83" spans="1:8" ht="12.75">
      <c r="A83" s="15"/>
      <c r="B83" s="15"/>
      <c r="C83" s="16">
        <v>4120</v>
      </c>
      <c r="D83" s="30" t="s">
        <v>61</v>
      </c>
      <c r="E83" s="39">
        <v>4216</v>
      </c>
      <c r="F83" s="39">
        <v>30</v>
      </c>
      <c r="G83" s="39"/>
      <c r="H83" s="39">
        <f t="shared" si="1"/>
        <v>4246</v>
      </c>
    </row>
    <row r="84" spans="1:8" ht="12.75">
      <c r="A84" s="15"/>
      <c r="B84" s="15"/>
      <c r="C84" s="16">
        <v>4210</v>
      </c>
      <c r="D84" s="30" t="s">
        <v>63</v>
      </c>
      <c r="E84" s="39">
        <v>16000</v>
      </c>
      <c r="F84" s="39">
        <v>218</v>
      </c>
      <c r="G84" s="39"/>
      <c r="H84" s="39">
        <f t="shared" si="1"/>
        <v>16218</v>
      </c>
    </row>
    <row r="85" spans="1:8" ht="24">
      <c r="A85" s="15"/>
      <c r="B85" s="15"/>
      <c r="C85" s="16">
        <v>4440</v>
      </c>
      <c r="D85" s="30" t="s">
        <v>67</v>
      </c>
      <c r="E85" s="39">
        <v>5283</v>
      </c>
      <c r="F85" s="39"/>
      <c r="G85" s="39">
        <v>218</v>
      </c>
      <c r="H85" s="39">
        <f t="shared" si="1"/>
        <v>5065</v>
      </c>
    </row>
    <row r="86" spans="1:8" ht="12.75">
      <c r="A86" s="15"/>
      <c r="B86" s="15">
        <v>80120</v>
      </c>
      <c r="C86" s="16"/>
      <c r="D86" s="29" t="s">
        <v>72</v>
      </c>
      <c r="E86" s="38">
        <f>SUM(E87:E91)</f>
        <v>339461</v>
      </c>
      <c r="F86" s="38">
        <f>SUM(F87:F91)</f>
        <v>13449</v>
      </c>
      <c r="G86" s="38">
        <f>SUM(G87:G91)</f>
        <v>1025</v>
      </c>
      <c r="H86" s="38">
        <f>SUM(H87:H91)</f>
        <v>351885</v>
      </c>
    </row>
    <row r="87" spans="1:8" ht="12.75">
      <c r="A87" s="15"/>
      <c r="B87" s="15"/>
      <c r="C87" s="16">
        <v>4010</v>
      </c>
      <c r="D87" s="30" t="s">
        <v>40</v>
      </c>
      <c r="E87" s="39">
        <v>252527</v>
      </c>
      <c r="F87" s="39">
        <f>875+10000</f>
        <v>10875</v>
      </c>
      <c r="G87" s="39"/>
      <c r="H87" s="39">
        <f>E87+F87-G87</f>
        <v>263402</v>
      </c>
    </row>
    <row r="88" spans="1:8" ht="12.75">
      <c r="A88" s="15"/>
      <c r="B88" s="15"/>
      <c r="C88" s="16">
        <v>4040</v>
      </c>
      <c r="D88" s="30" t="s">
        <v>41</v>
      </c>
      <c r="E88" s="39">
        <v>21705</v>
      </c>
      <c r="F88" s="40"/>
      <c r="G88" s="39">
        <v>1025</v>
      </c>
      <c r="H88" s="39">
        <f>E88+F88-G88</f>
        <v>20680</v>
      </c>
    </row>
    <row r="89" spans="1:8" ht="12.75">
      <c r="A89" s="15"/>
      <c r="B89" s="15"/>
      <c r="C89" s="16">
        <v>4110</v>
      </c>
      <c r="D89" s="30" t="s">
        <v>60</v>
      </c>
      <c r="E89" s="39">
        <v>44621</v>
      </c>
      <c r="F89" s="40">
        <f>130+1510</f>
        <v>1640</v>
      </c>
      <c r="G89" s="39"/>
      <c r="H89" s="39">
        <f>E89+F89-G89</f>
        <v>46261</v>
      </c>
    </row>
    <row r="90" spans="1:8" ht="12.75">
      <c r="A90" s="15"/>
      <c r="B90" s="15"/>
      <c r="C90" s="16">
        <v>4120</v>
      </c>
      <c r="D90" s="30" t="s">
        <v>61</v>
      </c>
      <c r="E90" s="39">
        <v>7240</v>
      </c>
      <c r="F90" s="40">
        <f>20+245</f>
        <v>265</v>
      </c>
      <c r="G90" s="39"/>
      <c r="H90" s="39">
        <f>E90+F90-G90</f>
        <v>7505</v>
      </c>
    </row>
    <row r="91" spans="1:8" ht="24">
      <c r="A91" s="15"/>
      <c r="B91" s="15"/>
      <c r="C91" s="16">
        <v>4440</v>
      </c>
      <c r="D91" s="30" t="s">
        <v>67</v>
      </c>
      <c r="E91" s="39">
        <v>13368</v>
      </c>
      <c r="F91" s="39">
        <v>669</v>
      </c>
      <c r="G91" s="39"/>
      <c r="H91" s="39">
        <f>E91+F91-G91</f>
        <v>14037</v>
      </c>
    </row>
    <row r="92" spans="1:8" ht="24">
      <c r="A92" s="15"/>
      <c r="B92" s="15">
        <v>80146</v>
      </c>
      <c r="C92" s="15"/>
      <c r="D92" s="32" t="s">
        <v>73</v>
      </c>
      <c r="E92" s="42">
        <f>SUM(E93:E94)</f>
        <v>23430</v>
      </c>
      <c r="F92" s="42">
        <f>SUM(F93:F94)</f>
        <v>270</v>
      </c>
      <c r="G92" s="42">
        <f>SUM(G93:G94)</f>
        <v>270</v>
      </c>
      <c r="H92" s="42">
        <f>SUM(H93:H94)</f>
        <v>23430</v>
      </c>
    </row>
    <row r="93" spans="1:8" ht="12.75">
      <c r="A93" s="16"/>
      <c r="B93" s="16"/>
      <c r="C93" s="16">
        <v>4300</v>
      </c>
      <c r="D93" s="33" t="s">
        <v>46</v>
      </c>
      <c r="E93" s="40">
        <v>19380</v>
      </c>
      <c r="F93" s="40"/>
      <c r="G93" s="40">
        <f>1020+50-200-500-100</f>
        <v>270</v>
      </c>
      <c r="H93" s="39">
        <f>E93+F93-G93</f>
        <v>19110</v>
      </c>
    </row>
    <row r="94" spans="1:8" ht="12.75">
      <c r="A94" s="16"/>
      <c r="B94" s="16"/>
      <c r="C94" s="16">
        <v>4410</v>
      </c>
      <c r="D94" s="30" t="s">
        <v>74</v>
      </c>
      <c r="E94" s="40">
        <v>4050</v>
      </c>
      <c r="F94" s="40">
        <f>1020+50-200-500-100</f>
        <v>270</v>
      </c>
      <c r="G94" s="40"/>
      <c r="H94" s="39">
        <f>E94+F94-G94</f>
        <v>4320</v>
      </c>
    </row>
    <row r="95" spans="1:8" ht="12.75">
      <c r="A95" s="15"/>
      <c r="B95" s="15">
        <v>80148</v>
      </c>
      <c r="C95" s="15"/>
      <c r="D95" s="34" t="s">
        <v>75</v>
      </c>
      <c r="E95" s="42">
        <f>SUM(E96:E100)</f>
        <v>113292</v>
      </c>
      <c r="F95" s="42">
        <f>SUM(F96:F100)</f>
        <v>6201</v>
      </c>
      <c r="G95" s="42">
        <f>SUM(G96:G100)</f>
        <v>1501</v>
      </c>
      <c r="H95" s="42">
        <f>SUM(H96:H100)</f>
        <v>117992</v>
      </c>
    </row>
    <row r="96" spans="1:8" ht="12.75">
      <c r="A96" s="16"/>
      <c r="B96" s="16"/>
      <c r="C96" s="16">
        <v>4010</v>
      </c>
      <c r="D96" s="30" t="s">
        <v>40</v>
      </c>
      <c r="E96" s="40">
        <v>83982</v>
      </c>
      <c r="F96" s="40">
        <f>5240+46</f>
        <v>5286</v>
      </c>
      <c r="G96" s="40"/>
      <c r="H96" s="40">
        <f>E96+F96-G96</f>
        <v>89268</v>
      </c>
    </row>
    <row r="97" spans="1:8" ht="12.75">
      <c r="A97" s="16"/>
      <c r="B97" s="16"/>
      <c r="C97" s="16">
        <v>4040</v>
      </c>
      <c r="D97" s="30" t="s">
        <v>41</v>
      </c>
      <c r="E97" s="40">
        <v>7311</v>
      </c>
      <c r="F97" s="40"/>
      <c r="G97" s="40">
        <f>20+1143</f>
        <v>1163</v>
      </c>
      <c r="H97" s="40">
        <f>E97+F97-G97</f>
        <v>6148</v>
      </c>
    </row>
    <row r="98" spans="1:8" ht="12.75">
      <c r="A98" s="16"/>
      <c r="B98" s="16"/>
      <c r="C98" s="16">
        <v>4110</v>
      </c>
      <c r="D98" s="30" t="s">
        <v>60</v>
      </c>
      <c r="E98" s="40">
        <v>12777</v>
      </c>
      <c r="F98" s="40">
        <f>785</f>
        <v>785</v>
      </c>
      <c r="G98" s="40"/>
      <c r="H98" s="40">
        <f>E98+F98-G98</f>
        <v>13562</v>
      </c>
    </row>
    <row r="99" spans="1:8" ht="12.75">
      <c r="A99" s="16"/>
      <c r="B99" s="16"/>
      <c r="C99" s="16">
        <v>4120</v>
      </c>
      <c r="D99" s="30" t="s">
        <v>61</v>
      </c>
      <c r="E99" s="40">
        <v>2072</v>
      </c>
      <c r="F99" s="40">
        <f>130</f>
        <v>130</v>
      </c>
      <c r="G99" s="40"/>
      <c r="H99" s="40">
        <f>E99+F99-G99</f>
        <v>2202</v>
      </c>
    </row>
    <row r="100" spans="1:8" ht="24">
      <c r="A100" s="16"/>
      <c r="B100" s="16"/>
      <c r="C100" s="16">
        <v>4440</v>
      </c>
      <c r="D100" s="30" t="s">
        <v>67</v>
      </c>
      <c r="E100" s="39">
        <v>7150</v>
      </c>
      <c r="F100" s="39"/>
      <c r="G100" s="40">
        <f>312++26</f>
        <v>338</v>
      </c>
      <c r="H100" s="40">
        <f>E100+F100-G100</f>
        <v>6812</v>
      </c>
    </row>
    <row r="101" spans="1:8" ht="12.75">
      <c r="A101" s="15">
        <v>852</v>
      </c>
      <c r="B101" s="16"/>
      <c r="C101" s="16"/>
      <c r="D101" s="29" t="s">
        <v>25</v>
      </c>
      <c r="E101" s="42">
        <f>E102+E107+E109+E111+E113+E115+E119</f>
        <v>2921129</v>
      </c>
      <c r="F101" s="42">
        <f>F102+F107+F109+F111+F113+F115+F119</f>
        <v>18776</v>
      </c>
      <c r="G101" s="42">
        <f>G102+G107+G109+G111+G113+G115+G119</f>
        <v>17989</v>
      </c>
      <c r="H101" s="42">
        <f>H102+H107+H109+H111+H113+H115+H119</f>
        <v>2921916</v>
      </c>
    </row>
    <row r="102" spans="1:8" ht="48">
      <c r="A102" s="15"/>
      <c r="B102" s="15">
        <v>85212</v>
      </c>
      <c r="C102" s="15"/>
      <c r="D102" s="29" t="s">
        <v>26</v>
      </c>
      <c r="E102" s="42">
        <f>+SUM(E103:E106)</f>
        <v>2452221</v>
      </c>
      <c r="F102" s="42">
        <v>31</v>
      </c>
      <c r="G102" s="42">
        <f>SUM(G103:G106)</f>
        <v>4151</v>
      </c>
      <c r="H102" s="42">
        <f>SUM(H103:H106)</f>
        <v>2448101</v>
      </c>
    </row>
    <row r="103" spans="1:8" ht="12.75">
      <c r="A103" s="15"/>
      <c r="B103" s="16"/>
      <c r="C103" s="16">
        <v>3110</v>
      </c>
      <c r="D103" s="30" t="s">
        <v>76</v>
      </c>
      <c r="E103" s="40">
        <v>2446659</v>
      </c>
      <c r="F103" s="40"/>
      <c r="G103" s="40">
        <v>3996</v>
      </c>
      <c r="H103" s="40">
        <v>2442663</v>
      </c>
    </row>
    <row r="104" spans="1:8" ht="12.75">
      <c r="A104" s="15"/>
      <c r="B104" s="16"/>
      <c r="C104" s="16">
        <v>4040</v>
      </c>
      <c r="D104" s="30" t="s">
        <v>41</v>
      </c>
      <c r="E104" s="40">
        <v>3212</v>
      </c>
      <c r="F104" s="40"/>
      <c r="G104" s="40">
        <v>77</v>
      </c>
      <c r="H104" s="40">
        <v>3135</v>
      </c>
    </row>
    <row r="105" spans="1:8" ht="24">
      <c r="A105" s="15"/>
      <c r="B105" s="16"/>
      <c r="C105" s="16">
        <v>4440</v>
      </c>
      <c r="D105" s="30" t="s">
        <v>67</v>
      </c>
      <c r="E105" s="40">
        <v>1650</v>
      </c>
      <c r="F105" s="40"/>
      <c r="G105" s="40">
        <v>78</v>
      </c>
      <c r="H105" s="40">
        <v>1572</v>
      </c>
    </row>
    <row r="106" spans="1:8" ht="24">
      <c r="A106" s="15"/>
      <c r="B106" s="16"/>
      <c r="C106" s="16">
        <v>4700</v>
      </c>
      <c r="D106" s="30" t="s">
        <v>77</v>
      </c>
      <c r="E106" s="40">
        <v>700</v>
      </c>
      <c r="F106" s="40">
        <v>31</v>
      </c>
      <c r="G106" s="40"/>
      <c r="H106" s="40">
        <v>731</v>
      </c>
    </row>
    <row r="107" spans="1:8" ht="48">
      <c r="A107" s="15"/>
      <c r="B107" s="15">
        <v>85213</v>
      </c>
      <c r="C107" s="15"/>
      <c r="D107" s="29" t="s">
        <v>89</v>
      </c>
      <c r="E107" s="42">
        <v>21086</v>
      </c>
      <c r="F107" s="42">
        <v>410</v>
      </c>
      <c r="G107" s="42">
        <v>160</v>
      </c>
      <c r="H107" s="42">
        <v>21336</v>
      </c>
    </row>
    <row r="108" spans="1:8" ht="12.75">
      <c r="A108" s="15"/>
      <c r="B108" s="16"/>
      <c r="C108" s="16">
        <v>4130</v>
      </c>
      <c r="D108" s="30" t="s">
        <v>78</v>
      </c>
      <c r="E108" s="40">
        <v>21086</v>
      </c>
      <c r="F108" s="40">
        <v>410</v>
      </c>
      <c r="G108" s="40">
        <v>160</v>
      </c>
      <c r="H108" s="40">
        <v>21336</v>
      </c>
    </row>
    <row r="109" spans="1:8" ht="24">
      <c r="A109" s="17"/>
      <c r="B109" s="17">
        <v>85214</v>
      </c>
      <c r="C109" s="17"/>
      <c r="D109" s="29" t="s">
        <v>79</v>
      </c>
      <c r="E109" s="42">
        <v>289898</v>
      </c>
      <c r="F109" s="42">
        <v>5791</v>
      </c>
      <c r="G109" s="42"/>
      <c r="H109" s="42">
        <v>295689</v>
      </c>
    </row>
    <row r="110" spans="1:8" ht="12.75">
      <c r="A110" s="17"/>
      <c r="B110" s="18"/>
      <c r="C110" s="18">
        <v>3110</v>
      </c>
      <c r="D110" s="30" t="s">
        <v>76</v>
      </c>
      <c r="E110" s="40">
        <v>289898</v>
      </c>
      <c r="F110" s="40">
        <v>5791</v>
      </c>
      <c r="G110" s="40"/>
      <c r="H110" s="40">
        <v>295689</v>
      </c>
    </row>
    <row r="111" spans="1:8" ht="12.75">
      <c r="A111" s="17"/>
      <c r="B111" s="17">
        <v>85216</v>
      </c>
      <c r="C111" s="17"/>
      <c r="D111" s="29" t="s">
        <v>30</v>
      </c>
      <c r="E111" s="42">
        <v>87037</v>
      </c>
      <c r="F111" s="42"/>
      <c r="G111" s="42">
        <v>1134</v>
      </c>
      <c r="H111" s="42">
        <v>85903</v>
      </c>
    </row>
    <row r="112" spans="1:8" ht="12.75">
      <c r="A112" s="17"/>
      <c r="B112" s="18"/>
      <c r="C112" s="18">
        <v>3110</v>
      </c>
      <c r="D112" s="30" t="s">
        <v>76</v>
      </c>
      <c r="E112" s="40">
        <v>87037</v>
      </c>
      <c r="F112" s="40"/>
      <c r="G112" s="40">
        <v>1134</v>
      </c>
      <c r="H112" s="40">
        <v>85903</v>
      </c>
    </row>
    <row r="113" spans="1:8" ht="12.75">
      <c r="A113" s="17"/>
      <c r="B113" s="17">
        <v>85219</v>
      </c>
      <c r="C113" s="17"/>
      <c r="D113" s="29" t="s">
        <v>80</v>
      </c>
      <c r="E113" s="42">
        <v>4950</v>
      </c>
      <c r="F113" s="42"/>
      <c r="G113" s="42">
        <v>234</v>
      </c>
      <c r="H113" s="42">
        <v>4716</v>
      </c>
    </row>
    <row r="114" spans="1:8" ht="24">
      <c r="A114" s="18"/>
      <c r="B114" s="18"/>
      <c r="C114" s="18">
        <v>4440</v>
      </c>
      <c r="D114" s="30" t="s">
        <v>67</v>
      </c>
      <c r="E114" s="40">
        <v>4950</v>
      </c>
      <c r="F114" s="40"/>
      <c r="G114" s="40">
        <v>234</v>
      </c>
      <c r="H114" s="40">
        <v>4716</v>
      </c>
    </row>
    <row r="115" spans="1:8" ht="24">
      <c r="A115" s="17"/>
      <c r="B115" s="17">
        <v>85228</v>
      </c>
      <c r="C115" s="17"/>
      <c r="D115" s="29" t="s">
        <v>81</v>
      </c>
      <c r="E115" s="42">
        <f>SUM(E116:E118)</f>
        <v>13935</v>
      </c>
      <c r="F115" s="42">
        <v>591</v>
      </c>
      <c r="G115" s="42">
        <v>357</v>
      </c>
      <c r="H115" s="42">
        <f>SUM(H116:H118)</f>
        <v>14169</v>
      </c>
    </row>
    <row r="116" spans="1:8" ht="12.75">
      <c r="A116" s="18"/>
      <c r="B116" s="18"/>
      <c r="C116" s="18">
        <v>4040</v>
      </c>
      <c r="D116" s="30" t="s">
        <v>41</v>
      </c>
      <c r="E116" s="40">
        <v>7745</v>
      </c>
      <c r="F116" s="40">
        <v>591</v>
      </c>
      <c r="G116" s="40"/>
      <c r="H116" s="40">
        <v>8336</v>
      </c>
    </row>
    <row r="117" spans="1:8" ht="12.75">
      <c r="A117" s="18"/>
      <c r="B117" s="18"/>
      <c r="C117" s="18">
        <v>4300</v>
      </c>
      <c r="D117" s="30" t="s">
        <v>63</v>
      </c>
      <c r="E117" s="40">
        <v>690</v>
      </c>
      <c r="F117" s="40"/>
      <c r="G117" s="40">
        <v>97</v>
      </c>
      <c r="H117" s="40">
        <v>593</v>
      </c>
    </row>
    <row r="118" spans="1:8" ht="24">
      <c r="A118" s="18"/>
      <c r="B118" s="18"/>
      <c r="C118" s="18">
        <v>4440</v>
      </c>
      <c r="D118" s="30" t="s">
        <v>67</v>
      </c>
      <c r="E118" s="40">
        <v>5500</v>
      </c>
      <c r="F118" s="40"/>
      <c r="G118" s="40">
        <v>260</v>
      </c>
      <c r="H118" s="40">
        <v>5240</v>
      </c>
    </row>
    <row r="119" spans="1:8" ht="12.75">
      <c r="A119" s="19"/>
      <c r="B119" s="19">
        <v>85295</v>
      </c>
      <c r="C119" s="17"/>
      <c r="D119" s="29" t="s">
        <v>82</v>
      </c>
      <c r="E119" s="42">
        <f>SUM(E120:E126)</f>
        <v>52002</v>
      </c>
      <c r="F119" s="42">
        <f>SUM(F120:F126)</f>
        <v>11953</v>
      </c>
      <c r="G119" s="42">
        <f>SUM(G120:G126)</f>
        <v>11953</v>
      </c>
      <c r="H119" s="42">
        <f>SUM(H120:H126)</f>
        <v>52002</v>
      </c>
    </row>
    <row r="120" spans="1:8" ht="12.75">
      <c r="A120" s="19"/>
      <c r="B120" s="20"/>
      <c r="C120" s="18">
        <v>4113</v>
      </c>
      <c r="D120" s="30" t="s">
        <v>83</v>
      </c>
      <c r="E120" s="40">
        <v>3406</v>
      </c>
      <c r="F120" s="40"/>
      <c r="G120" s="40">
        <f>723+478+225+223</f>
        <v>1649</v>
      </c>
      <c r="H120" s="39">
        <f aca="true" t="shared" si="2" ref="H120:H126">E120+F120-G120</f>
        <v>1757</v>
      </c>
    </row>
    <row r="121" spans="1:8" ht="12.75">
      <c r="A121" s="19"/>
      <c r="B121" s="20"/>
      <c r="C121" s="18">
        <v>4123</v>
      </c>
      <c r="D121" s="30" t="s">
        <v>84</v>
      </c>
      <c r="E121" s="40">
        <v>551</v>
      </c>
      <c r="F121" s="40"/>
      <c r="G121" s="40">
        <f>125+80+36+37</f>
        <v>278</v>
      </c>
      <c r="H121" s="39">
        <f t="shared" si="2"/>
        <v>273</v>
      </c>
    </row>
    <row r="122" spans="1:8" ht="12.75">
      <c r="A122" s="20"/>
      <c r="B122" s="20" t="s">
        <v>85</v>
      </c>
      <c r="C122" s="20">
        <v>4173</v>
      </c>
      <c r="D122" s="30" t="s">
        <v>62</v>
      </c>
      <c r="E122" s="40">
        <v>23923</v>
      </c>
      <c r="F122" s="40"/>
      <c r="G122" s="40">
        <f>4632+2911+1483+1000</f>
        <v>10026</v>
      </c>
      <c r="H122" s="39">
        <f t="shared" si="2"/>
        <v>13897</v>
      </c>
    </row>
    <row r="123" spans="1:8" ht="12.75">
      <c r="A123" s="20"/>
      <c r="B123" s="20"/>
      <c r="C123" s="20">
        <v>4213</v>
      </c>
      <c r="D123" s="30" t="s">
        <v>63</v>
      </c>
      <c r="E123" s="40">
        <v>472</v>
      </c>
      <c r="F123" s="40">
        <f>274+1327+1744-36</f>
        <v>3309</v>
      </c>
      <c r="G123" s="40"/>
      <c r="H123" s="39">
        <f t="shared" si="2"/>
        <v>3781</v>
      </c>
    </row>
    <row r="124" spans="1:8" ht="24">
      <c r="A124" s="20"/>
      <c r="B124" s="20"/>
      <c r="C124" s="20">
        <v>4243</v>
      </c>
      <c r="D124" s="30" t="s">
        <v>86</v>
      </c>
      <c r="E124" s="40">
        <v>3070</v>
      </c>
      <c r="F124" s="40">
        <f>4936</f>
        <v>4936</v>
      </c>
      <c r="G124" s="40"/>
      <c r="H124" s="39">
        <f t="shared" si="2"/>
        <v>8006</v>
      </c>
    </row>
    <row r="125" spans="1:8" ht="12.75">
      <c r="A125" s="20"/>
      <c r="B125" s="20"/>
      <c r="C125" s="20">
        <v>4273</v>
      </c>
      <c r="D125" s="35" t="s">
        <v>64</v>
      </c>
      <c r="E125" s="40"/>
      <c r="F125" s="40">
        <v>1000</v>
      </c>
      <c r="G125" s="40"/>
      <c r="H125" s="39">
        <f t="shared" si="2"/>
        <v>1000</v>
      </c>
    </row>
    <row r="126" spans="1:8" ht="12.75">
      <c r="A126" s="20"/>
      <c r="B126" s="20"/>
      <c r="C126" s="20">
        <v>4303</v>
      </c>
      <c r="D126" s="31" t="s">
        <v>66</v>
      </c>
      <c r="E126" s="40">
        <v>20580</v>
      </c>
      <c r="F126" s="40">
        <f>270+1142+1296</f>
        <v>2708</v>
      </c>
      <c r="G126" s="40"/>
      <c r="H126" s="39">
        <f t="shared" si="2"/>
        <v>23288</v>
      </c>
    </row>
    <row r="127" spans="1:8" ht="12.75">
      <c r="A127" s="19">
        <v>854</v>
      </c>
      <c r="B127" s="20"/>
      <c r="C127" s="20"/>
      <c r="D127" s="34" t="s">
        <v>90</v>
      </c>
      <c r="E127" s="42">
        <f>E128</f>
        <v>126836</v>
      </c>
      <c r="F127" s="42">
        <f>F128</f>
        <v>977</v>
      </c>
      <c r="G127" s="42">
        <f>G128</f>
        <v>667</v>
      </c>
      <c r="H127" s="42">
        <f>H128</f>
        <v>127146</v>
      </c>
    </row>
    <row r="128" spans="1:8" ht="12.75">
      <c r="A128" s="17"/>
      <c r="B128" s="17">
        <v>85401</v>
      </c>
      <c r="C128" s="18"/>
      <c r="D128" s="34" t="s">
        <v>87</v>
      </c>
      <c r="E128" s="42">
        <f>SUM(E129:E133)</f>
        <v>126836</v>
      </c>
      <c r="F128" s="42">
        <f>SUM(F129:F133)</f>
        <v>977</v>
      </c>
      <c r="G128" s="42">
        <f>SUM(G129:G133)</f>
        <v>667</v>
      </c>
      <c r="H128" s="42">
        <f>SUM(H129:H133)</f>
        <v>127146</v>
      </c>
    </row>
    <row r="129" spans="1:8" ht="12.75">
      <c r="A129" s="18"/>
      <c r="B129" s="18"/>
      <c r="C129" s="18">
        <v>4010</v>
      </c>
      <c r="D129" s="30" t="s">
        <v>40</v>
      </c>
      <c r="E129" s="40">
        <v>92985</v>
      </c>
      <c r="F129" s="40">
        <f>27+550</f>
        <v>577</v>
      </c>
      <c r="G129" s="40"/>
      <c r="H129" s="40">
        <f>E129+F129-G129</f>
        <v>93562</v>
      </c>
    </row>
    <row r="130" spans="1:8" ht="12.75">
      <c r="A130" s="18"/>
      <c r="B130" s="18"/>
      <c r="C130" s="18">
        <v>4040</v>
      </c>
      <c r="D130" s="30" t="s">
        <v>41</v>
      </c>
      <c r="E130" s="40">
        <v>7866</v>
      </c>
      <c r="F130" s="40">
        <v>0</v>
      </c>
      <c r="G130" s="40">
        <f>640+27</f>
        <v>667</v>
      </c>
      <c r="H130" s="40">
        <f>E130+F130-G130</f>
        <v>7199</v>
      </c>
    </row>
    <row r="131" spans="1:8" ht="12.75">
      <c r="A131" s="18"/>
      <c r="B131" s="18"/>
      <c r="C131" s="18">
        <v>4110</v>
      </c>
      <c r="D131" s="30" t="s">
        <v>60</v>
      </c>
      <c r="E131" s="40">
        <v>17050</v>
      </c>
      <c r="F131" s="40">
        <v>80</v>
      </c>
      <c r="G131" s="40"/>
      <c r="H131" s="40">
        <f>E131+F131-G131</f>
        <v>17130</v>
      </c>
    </row>
    <row r="132" spans="1:8" ht="12.75">
      <c r="A132" s="18"/>
      <c r="B132" s="18"/>
      <c r="C132" s="18">
        <v>4120</v>
      </c>
      <c r="D132" s="30" t="s">
        <v>61</v>
      </c>
      <c r="E132" s="40">
        <v>2755</v>
      </c>
      <c r="F132" s="40">
        <v>10</v>
      </c>
      <c r="G132" s="40"/>
      <c r="H132" s="40">
        <f>E132+F132-G132</f>
        <v>2765</v>
      </c>
    </row>
    <row r="133" spans="1:8" s="9" customFormat="1" ht="24">
      <c r="A133" s="18"/>
      <c r="B133" s="18"/>
      <c r="C133" s="18">
        <v>4440</v>
      </c>
      <c r="D133" s="30" t="s">
        <v>67</v>
      </c>
      <c r="E133" s="39">
        <v>6180</v>
      </c>
      <c r="F133" s="39">
        <f>70+240</f>
        <v>310</v>
      </c>
      <c r="G133" s="40"/>
      <c r="H133" s="40">
        <f>E133+F133-G133</f>
        <v>6490</v>
      </c>
    </row>
    <row r="134" spans="1:8" ht="24">
      <c r="A134" s="2">
        <v>900</v>
      </c>
      <c r="B134" s="2"/>
      <c r="C134" s="2"/>
      <c r="D134" s="23" t="s">
        <v>31</v>
      </c>
      <c r="E134" s="36"/>
      <c r="F134" s="36">
        <v>300</v>
      </c>
      <c r="G134" s="36"/>
      <c r="H134" s="36">
        <v>300</v>
      </c>
    </row>
    <row r="135" spans="1:8" ht="12.75">
      <c r="A135" s="2"/>
      <c r="B135" s="2">
        <v>90001</v>
      </c>
      <c r="C135" s="2"/>
      <c r="D135" s="22" t="s">
        <v>45</v>
      </c>
      <c r="E135" s="36"/>
      <c r="F135" s="36">
        <v>300</v>
      </c>
      <c r="G135" s="36"/>
      <c r="H135" s="36">
        <v>300</v>
      </c>
    </row>
    <row r="136" spans="1:8" ht="12.75">
      <c r="A136" s="1"/>
      <c r="B136" s="1"/>
      <c r="C136" s="1">
        <v>4300</v>
      </c>
      <c r="D136" s="25" t="s">
        <v>46</v>
      </c>
      <c r="E136" s="37"/>
      <c r="F136" s="37">
        <v>300</v>
      </c>
      <c r="G136" s="37"/>
      <c r="H136" s="37">
        <v>300</v>
      </c>
    </row>
    <row r="137" spans="1:8" ht="24">
      <c r="A137" s="2">
        <v>921</v>
      </c>
      <c r="B137" s="2"/>
      <c r="C137" s="2"/>
      <c r="D137" s="23" t="s">
        <v>47</v>
      </c>
      <c r="E137" s="36">
        <v>291000</v>
      </c>
      <c r="F137" s="36">
        <v>10000</v>
      </c>
      <c r="G137" s="36"/>
      <c r="H137" s="36">
        <v>301000</v>
      </c>
    </row>
    <row r="138" spans="1:8" ht="12.75">
      <c r="A138" s="2"/>
      <c r="B138" s="2">
        <v>92109</v>
      </c>
      <c r="C138" s="2"/>
      <c r="D138" s="22" t="s">
        <v>48</v>
      </c>
      <c r="E138" s="36">
        <v>291000</v>
      </c>
      <c r="F138" s="36">
        <v>10000</v>
      </c>
      <c r="G138" s="36"/>
      <c r="H138" s="36">
        <v>301000</v>
      </c>
    </row>
    <row r="139" spans="1:8" ht="36">
      <c r="A139" s="1"/>
      <c r="B139" s="1"/>
      <c r="C139" s="1">
        <v>2480</v>
      </c>
      <c r="D139" s="24" t="s">
        <v>49</v>
      </c>
      <c r="E139" s="37">
        <v>291000</v>
      </c>
      <c r="F139" s="37">
        <v>10000</v>
      </c>
      <c r="G139" s="37"/>
      <c r="H139" s="37">
        <v>301000</v>
      </c>
    </row>
    <row r="140" spans="1:8" ht="12.75">
      <c r="A140" s="2"/>
      <c r="B140" s="2"/>
      <c r="C140" s="2"/>
      <c r="D140" s="22" t="s">
        <v>35</v>
      </c>
      <c r="E140" s="36">
        <v>9325459</v>
      </c>
      <c r="F140" s="36">
        <v>258312.37</v>
      </c>
      <c r="G140" s="36">
        <v>46919.37</v>
      </c>
      <c r="H140" s="36">
        <v>9536852</v>
      </c>
    </row>
    <row r="141" spans="1:8" ht="12.75">
      <c r="A141" s="6"/>
      <c r="B141" s="6"/>
      <c r="C141" s="6"/>
      <c r="D141" s="6"/>
      <c r="E141" s="13"/>
      <c r="F141" s="13"/>
      <c r="G141" s="13"/>
      <c r="H141" s="13"/>
    </row>
    <row r="142" spans="1:8" ht="12.75">
      <c r="A142" s="6"/>
      <c r="B142" s="6" t="s">
        <v>51</v>
      </c>
      <c r="C142" s="6"/>
      <c r="D142" s="6"/>
      <c r="E142" s="13"/>
      <c r="F142" s="13"/>
      <c r="G142" s="13"/>
      <c r="H142" s="13"/>
    </row>
    <row r="143" spans="1:8" ht="12.75">
      <c r="A143" s="6"/>
      <c r="B143" s="6" t="s">
        <v>52</v>
      </c>
      <c r="C143" s="6"/>
      <c r="D143" s="6"/>
      <c r="E143" s="13"/>
      <c r="F143" s="13"/>
      <c r="G143" s="13"/>
      <c r="H143" s="13"/>
    </row>
    <row r="144" spans="1:8" ht="12.75">
      <c r="A144" s="6"/>
      <c r="B144" s="6" t="s">
        <v>53</v>
      </c>
      <c r="C144" s="6"/>
      <c r="D144" s="6"/>
      <c r="E144" s="13"/>
      <c r="F144" s="13"/>
      <c r="G144" s="13"/>
      <c r="H144" s="13"/>
    </row>
    <row r="145" spans="1:8" ht="12.75">
      <c r="A145" s="6"/>
      <c r="B145" s="14" t="s">
        <v>54</v>
      </c>
      <c r="C145" s="6"/>
      <c r="D145" s="6"/>
      <c r="E145" s="13"/>
      <c r="F145" s="13"/>
      <c r="G145" s="13"/>
      <c r="H145" s="13"/>
    </row>
    <row r="146" spans="1:8" ht="12.75">
      <c r="A146" s="6"/>
      <c r="B146" s="14" t="s">
        <v>55</v>
      </c>
      <c r="C146" s="6"/>
      <c r="D146" s="6"/>
      <c r="E146" s="13"/>
      <c r="F146" s="13"/>
      <c r="G146" s="13"/>
      <c r="H146" s="13"/>
    </row>
    <row r="147" spans="1:8" ht="12.75">
      <c r="A147" s="6"/>
      <c r="B147" s="14" t="s">
        <v>56</v>
      </c>
      <c r="C147" s="6"/>
      <c r="D147" s="6"/>
      <c r="E147" s="13"/>
      <c r="F147" s="13"/>
      <c r="G147" s="13"/>
      <c r="H147" s="13"/>
    </row>
    <row r="148" spans="1:8" ht="12.75">
      <c r="A148" s="6"/>
      <c r="B148" s="6"/>
      <c r="C148" s="6"/>
      <c r="D148" s="6"/>
      <c r="E148" s="13"/>
      <c r="F148" s="13"/>
      <c r="G148" s="13"/>
      <c r="H148" s="13"/>
    </row>
    <row r="149" spans="1:8" ht="12.75">
      <c r="A149" s="6"/>
      <c r="B149" s="6"/>
      <c r="C149" s="6"/>
      <c r="D149" s="6"/>
      <c r="E149" s="13"/>
      <c r="F149" s="13" t="s">
        <v>57</v>
      </c>
      <c r="G149" s="13"/>
      <c r="H149" s="13"/>
    </row>
    <row r="150" spans="1:8" ht="12.75">
      <c r="A150" s="6"/>
      <c r="B150" s="6"/>
      <c r="C150" s="6"/>
      <c r="D150" s="6"/>
      <c r="E150" s="13"/>
      <c r="F150" s="13"/>
      <c r="G150" s="13"/>
      <c r="H150" s="13"/>
    </row>
    <row r="151" spans="1:8" ht="12.75">
      <c r="A151" s="6"/>
      <c r="B151" s="6"/>
      <c r="C151" s="6"/>
      <c r="D151" s="6"/>
      <c r="E151" s="13"/>
      <c r="F151" s="13" t="s">
        <v>58</v>
      </c>
      <c r="G151" s="13"/>
      <c r="H151" s="13"/>
    </row>
    <row r="152" spans="1:8" ht="12.75">
      <c r="A152" s="6"/>
      <c r="B152" s="6"/>
      <c r="C152" s="6"/>
      <c r="D152" s="6"/>
      <c r="E152" s="13"/>
      <c r="F152" s="13"/>
      <c r="G152" s="13"/>
      <c r="H152" s="13"/>
    </row>
    <row r="153" spans="1:8" ht="12.75">
      <c r="A153" s="6"/>
      <c r="B153" s="6"/>
      <c r="C153" s="6"/>
      <c r="D153" s="6"/>
      <c r="E153" s="13"/>
      <c r="F153" s="13"/>
      <c r="G153" s="13"/>
      <c r="H153" s="13"/>
    </row>
    <row r="154" spans="1:8" ht="12.75">
      <c r="A154" s="6"/>
      <c r="B154" s="6"/>
      <c r="C154" s="6"/>
      <c r="D154" s="6"/>
      <c r="E154" s="13"/>
      <c r="F154" s="13"/>
      <c r="G154" s="13"/>
      <c r="H154" s="13"/>
    </row>
    <row r="155" spans="1:8" ht="12.75">
      <c r="A155" s="6"/>
      <c r="B155" s="6"/>
      <c r="C155" s="6"/>
      <c r="D155" s="6"/>
      <c r="E155" s="13"/>
      <c r="F155" s="13"/>
      <c r="G155" s="13"/>
      <c r="H155" s="13"/>
    </row>
    <row r="156" spans="1:8" ht="12.75">
      <c r="A156" s="6"/>
      <c r="B156" s="6"/>
      <c r="C156" s="6"/>
      <c r="D156" s="6"/>
      <c r="E156" s="13"/>
      <c r="F156" s="13"/>
      <c r="G156" s="13"/>
      <c r="H156" s="13"/>
    </row>
    <row r="157" spans="1:8" ht="12.75">
      <c r="A157" s="6"/>
      <c r="B157" s="6"/>
      <c r="C157" s="6"/>
      <c r="D157" s="6"/>
      <c r="E157" s="13"/>
      <c r="F157" s="13"/>
      <c r="G157" s="13"/>
      <c r="H157" s="13"/>
    </row>
    <row r="158" spans="1:8" ht="12.75">
      <c r="A158" s="6"/>
      <c r="B158" s="6"/>
      <c r="C158" s="6"/>
      <c r="D158" s="6"/>
      <c r="E158" s="13"/>
      <c r="F158" s="13"/>
      <c r="G158" s="13"/>
      <c r="H158" s="13"/>
    </row>
    <row r="159" spans="1:8" ht="12.75">
      <c r="A159" s="6"/>
      <c r="B159" s="6"/>
      <c r="C159" s="6"/>
      <c r="D159" s="6"/>
      <c r="E159" s="13"/>
      <c r="F159" s="13"/>
      <c r="G159" s="13"/>
      <c r="H159" s="13"/>
    </row>
    <row r="160" spans="1:8" ht="12.75">
      <c r="A160" s="6"/>
      <c r="B160" s="6"/>
      <c r="C160" s="6"/>
      <c r="D160" s="6"/>
      <c r="E160" s="13"/>
      <c r="F160" s="13"/>
      <c r="G160" s="13"/>
      <c r="H160" s="13"/>
    </row>
    <row r="161" spans="1:8" ht="12.75">
      <c r="A161" s="6"/>
      <c r="B161" s="6"/>
      <c r="C161" s="6"/>
      <c r="D161" s="6"/>
      <c r="E161" s="6"/>
      <c r="F161" s="6"/>
      <c r="G161" s="6"/>
      <c r="H161" s="6"/>
    </row>
  </sheetData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E18" sqref="E18"/>
    </sheetView>
  </sheetViews>
  <sheetFormatPr defaultColWidth="9.140625" defaultRowHeight="12.75"/>
  <cols>
    <col min="1" max="1" width="4.7109375" style="44" bestFit="1" customWidth="1"/>
    <col min="2" max="2" width="40.140625" style="44" bestFit="1" customWidth="1"/>
    <col min="3" max="3" width="16.57421875" style="44" customWidth="1"/>
    <col min="4" max="4" width="18.57421875" style="44" customWidth="1"/>
    <col min="5" max="16384" width="9.140625" style="44" customWidth="1"/>
  </cols>
  <sheetData>
    <row r="1" spans="1:4" ht="15" customHeight="1">
      <c r="A1" s="43"/>
      <c r="B1" s="43"/>
      <c r="C1" s="43"/>
      <c r="D1" s="43"/>
    </row>
    <row r="2" spans="1:4" ht="15" customHeight="1">
      <c r="A2" s="45" t="s">
        <v>94</v>
      </c>
      <c r="B2" s="45"/>
      <c r="C2" s="45"/>
      <c r="D2" s="45"/>
    </row>
    <row r="4" ht="13.5" thickBot="1">
      <c r="D4" s="46" t="s">
        <v>95</v>
      </c>
    </row>
    <row r="5" spans="1:4" ht="13.5" thickBot="1">
      <c r="A5" s="47" t="s">
        <v>96</v>
      </c>
      <c r="B5" s="47" t="s">
        <v>97</v>
      </c>
      <c r="C5" s="47" t="s">
        <v>98</v>
      </c>
      <c r="D5" s="48"/>
    </row>
    <row r="6" spans="1:4" ht="12.75">
      <c r="A6" s="49"/>
      <c r="B6" s="49"/>
      <c r="C6" s="49" t="s">
        <v>4</v>
      </c>
      <c r="D6" s="47" t="s">
        <v>99</v>
      </c>
    </row>
    <row r="7" spans="1:4" ht="13.5" thickBot="1">
      <c r="A7" s="49"/>
      <c r="B7" s="49"/>
      <c r="C7" s="49"/>
      <c r="D7" s="50" t="s">
        <v>100</v>
      </c>
    </row>
    <row r="8" spans="1:4" ht="9" customHeight="1" thickBot="1">
      <c r="A8" s="51">
        <v>1</v>
      </c>
      <c r="B8" s="51">
        <v>2</v>
      </c>
      <c r="C8" s="51">
        <v>3</v>
      </c>
      <c r="D8" s="51">
        <v>4</v>
      </c>
    </row>
    <row r="9" spans="1:4" ht="19.5" customHeight="1">
      <c r="A9" s="52" t="s">
        <v>101</v>
      </c>
      <c r="B9" s="53" t="s">
        <v>102</v>
      </c>
      <c r="C9" s="52"/>
      <c r="D9" s="54">
        <v>21500333</v>
      </c>
    </row>
    <row r="10" spans="1:4" ht="19.5" customHeight="1">
      <c r="A10" s="55" t="s">
        <v>103</v>
      </c>
      <c r="B10" s="56" t="s">
        <v>104</v>
      </c>
      <c r="C10" s="55"/>
      <c r="D10" s="57">
        <v>24845842</v>
      </c>
    </row>
    <row r="11" spans="1:4" ht="19.5" customHeight="1">
      <c r="A11" s="55"/>
      <c r="B11" s="56" t="s">
        <v>105</v>
      </c>
      <c r="C11" s="55"/>
      <c r="D11" s="57"/>
    </row>
    <row r="12" spans="1:4" ht="19.5" customHeight="1" thickBot="1">
      <c r="A12" s="58"/>
      <c r="B12" s="59" t="s">
        <v>106</v>
      </c>
      <c r="C12" s="58"/>
      <c r="D12" s="60">
        <v>3345509</v>
      </c>
    </row>
    <row r="13" spans="1:4" ht="19.5" customHeight="1" thickBot="1">
      <c r="A13" s="47" t="s">
        <v>107</v>
      </c>
      <c r="B13" s="61" t="s">
        <v>108</v>
      </c>
      <c r="C13" s="62"/>
      <c r="D13" s="63"/>
    </row>
    <row r="14" spans="1:4" ht="19.5" customHeight="1" thickBot="1">
      <c r="A14" s="64" t="s">
        <v>109</v>
      </c>
      <c r="B14" s="65"/>
      <c r="C14" s="51"/>
      <c r="D14" s="66">
        <v>3521247</v>
      </c>
    </row>
    <row r="15" spans="1:4" ht="19.5" customHeight="1">
      <c r="A15" s="67" t="s">
        <v>101</v>
      </c>
      <c r="B15" s="68" t="s">
        <v>110</v>
      </c>
      <c r="C15" s="67" t="s">
        <v>111</v>
      </c>
      <c r="D15" s="69">
        <v>3199201</v>
      </c>
    </row>
    <row r="16" spans="1:4" ht="19.5" customHeight="1">
      <c r="A16" s="55" t="s">
        <v>103</v>
      </c>
      <c r="B16" s="56" t="s">
        <v>112</v>
      </c>
      <c r="C16" s="55" t="s">
        <v>111</v>
      </c>
      <c r="D16" s="57"/>
    </row>
    <row r="17" spans="1:4" ht="49.5" customHeight="1">
      <c r="A17" s="55" t="s">
        <v>113</v>
      </c>
      <c r="B17" s="70" t="s">
        <v>114</v>
      </c>
      <c r="C17" s="55" t="s">
        <v>115</v>
      </c>
      <c r="D17" s="57"/>
    </row>
    <row r="18" spans="1:4" ht="19.5" customHeight="1">
      <c r="A18" s="55" t="s">
        <v>116</v>
      </c>
      <c r="B18" s="56" t="s">
        <v>117</v>
      </c>
      <c r="C18" s="55" t="s">
        <v>118</v>
      </c>
      <c r="D18" s="57"/>
    </row>
    <row r="19" spans="1:4" ht="19.5" customHeight="1">
      <c r="A19" s="55" t="s">
        <v>119</v>
      </c>
      <c r="B19" s="56" t="s">
        <v>120</v>
      </c>
      <c r="C19" s="55" t="s">
        <v>121</v>
      </c>
      <c r="D19" s="57"/>
    </row>
    <row r="20" spans="1:4" ht="19.5" customHeight="1">
      <c r="A20" s="55" t="s">
        <v>122</v>
      </c>
      <c r="B20" s="56" t="s">
        <v>123</v>
      </c>
      <c r="C20" s="55" t="s">
        <v>124</v>
      </c>
      <c r="D20" s="57"/>
    </row>
    <row r="21" spans="1:4" ht="19.5" customHeight="1">
      <c r="A21" s="55" t="s">
        <v>125</v>
      </c>
      <c r="B21" s="56" t="s">
        <v>126</v>
      </c>
      <c r="C21" s="55" t="s">
        <v>127</v>
      </c>
      <c r="D21" s="57"/>
    </row>
    <row r="22" spans="1:4" ht="19.5" customHeight="1">
      <c r="A22" s="55" t="s">
        <v>128</v>
      </c>
      <c r="B22" s="56" t="s">
        <v>129</v>
      </c>
      <c r="C22" s="55" t="s">
        <v>130</v>
      </c>
      <c r="D22" s="57"/>
    </row>
    <row r="23" spans="1:4" ht="19.5" customHeight="1" thickBot="1">
      <c r="A23" s="52" t="s">
        <v>131</v>
      </c>
      <c r="B23" s="53" t="s">
        <v>132</v>
      </c>
      <c r="C23" s="52" t="s">
        <v>133</v>
      </c>
      <c r="D23" s="54">
        <v>322046</v>
      </c>
    </row>
    <row r="24" spans="1:4" ht="19.5" customHeight="1" thickBot="1">
      <c r="A24" s="64" t="s">
        <v>134</v>
      </c>
      <c r="B24" s="65"/>
      <c r="C24" s="51"/>
      <c r="D24" s="66">
        <v>175738</v>
      </c>
    </row>
    <row r="25" spans="1:4" ht="19.5" customHeight="1">
      <c r="A25" s="71" t="s">
        <v>101</v>
      </c>
      <c r="B25" s="72" t="s">
        <v>135</v>
      </c>
      <c r="C25" s="71" t="s">
        <v>136</v>
      </c>
      <c r="D25" s="73">
        <v>175738</v>
      </c>
    </row>
    <row r="26" spans="1:4" ht="19.5" customHeight="1">
      <c r="A26" s="55" t="s">
        <v>103</v>
      </c>
      <c r="B26" s="56" t="s">
        <v>137</v>
      </c>
      <c r="C26" s="55" t="s">
        <v>136</v>
      </c>
      <c r="D26" s="57"/>
    </row>
    <row r="27" spans="1:4" ht="49.5" customHeight="1">
      <c r="A27" s="55" t="s">
        <v>113</v>
      </c>
      <c r="B27" s="70" t="s">
        <v>138</v>
      </c>
      <c r="C27" s="55" t="s">
        <v>139</v>
      </c>
      <c r="D27" s="57"/>
    </row>
    <row r="28" spans="1:4" ht="19.5" customHeight="1">
      <c r="A28" s="55" t="s">
        <v>116</v>
      </c>
      <c r="B28" s="56" t="s">
        <v>140</v>
      </c>
      <c r="C28" s="55" t="s">
        <v>141</v>
      </c>
      <c r="D28" s="57"/>
    </row>
    <row r="29" spans="1:4" ht="19.5" customHeight="1">
      <c r="A29" s="55" t="s">
        <v>119</v>
      </c>
      <c r="B29" s="56" t="s">
        <v>142</v>
      </c>
      <c r="C29" s="55" t="s">
        <v>143</v>
      </c>
      <c r="D29" s="57"/>
    </row>
    <row r="30" spans="1:4" ht="19.5" customHeight="1">
      <c r="A30" s="55" t="s">
        <v>122</v>
      </c>
      <c r="B30" s="56" t="s">
        <v>144</v>
      </c>
      <c r="C30" s="55" t="s">
        <v>145</v>
      </c>
      <c r="D30" s="57"/>
    </row>
    <row r="31" spans="1:4" ht="19.5" customHeight="1">
      <c r="A31" s="55" t="s">
        <v>125</v>
      </c>
      <c r="B31" s="74" t="s">
        <v>146</v>
      </c>
      <c r="C31" s="75" t="s">
        <v>147</v>
      </c>
      <c r="D31" s="76"/>
    </row>
    <row r="32" spans="1:4" ht="19.5" customHeight="1" thickBot="1">
      <c r="A32" s="77" t="s">
        <v>128</v>
      </c>
      <c r="B32" s="78" t="s">
        <v>148</v>
      </c>
      <c r="C32" s="77" t="s">
        <v>149</v>
      </c>
      <c r="D32" s="79"/>
    </row>
    <row r="33" spans="1:4" ht="19.5" customHeight="1">
      <c r="A33" s="80"/>
      <c r="B33" s="81"/>
      <c r="C33" s="81"/>
      <c r="D33" s="81"/>
    </row>
    <row r="34" spans="1:3" ht="12.75">
      <c r="A34" s="82"/>
      <c r="C34" s="44" t="s">
        <v>150</v>
      </c>
    </row>
    <row r="35" ht="12.75">
      <c r="A35" s="82"/>
    </row>
    <row r="36" spans="1:3" ht="12.75">
      <c r="A36" s="82"/>
      <c r="C36" s="44" t="s">
        <v>151</v>
      </c>
    </row>
    <row r="37" ht="12.75">
      <c r="A37" s="82"/>
    </row>
    <row r="38" ht="12.75">
      <c r="A38" s="82"/>
    </row>
    <row r="39" ht="12.75">
      <c r="A39" s="82"/>
    </row>
    <row r="40" ht="12.75">
      <c r="A40" s="82"/>
    </row>
    <row r="41" ht="12.75">
      <c r="A41" s="82"/>
    </row>
    <row r="42" ht="12.75">
      <c r="A42" s="82"/>
    </row>
    <row r="43" ht="12.75">
      <c r="A43" s="82"/>
    </row>
    <row r="44" ht="12.75">
      <c r="A44" s="82"/>
    </row>
    <row r="45" ht="12.75">
      <c r="A45" s="82"/>
    </row>
    <row r="46" ht="12.75">
      <c r="A46" s="82"/>
    </row>
    <row r="47" ht="12.75">
      <c r="A47" s="82"/>
    </row>
    <row r="48" ht="12.75">
      <c r="A48" s="82"/>
    </row>
    <row r="49" ht="12.75">
      <c r="A49" s="82"/>
    </row>
    <row r="50" ht="12.75">
      <c r="A50" s="82"/>
    </row>
  </sheetData>
  <mergeCells count="4">
    <mergeCell ref="A1:D1"/>
    <mergeCell ref="A2:D2"/>
    <mergeCell ref="A14:B14"/>
    <mergeCell ref="A24:B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I15" sqref="I15"/>
    </sheetView>
  </sheetViews>
  <sheetFormatPr defaultColWidth="9.140625" defaultRowHeight="12.75"/>
  <cols>
    <col min="1" max="1" width="5.57421875" style="44" bestFit="1" customWidth="1"/>
    <col min="2" max="2" width="8.8515625" style="44" bestFit="1" customWidth="1"/>
    <col min="3" max="3" width="6.8515625" style="44" customWidth="1"/>
    <col min="4" max="4" width="14.28125" style="44" customWidth="1"/>
    <col min="5" max="5" width="14.8515625" style="44" customWidth="1"/>
    <col min="6" max="6" width="13.57421875" style="44" customWidth="1"/>
    <col min="7" max="7" width="15.57421875" style="0" customWidth="1"/>
    <col min="8" max="8" width="15.7109375" style="0" customWidth="1"/>
    <col min="9" max="9" width="12.7109375" style="0" customWidth="1"/>
    <col min="10" max="10" width="15.8515625" style="0" customWidth="1"/>
  </cols>
  <sheetData>
    <row r="1" spans="1:10" ht="57" customHeight="1">
      <c r="A1" s="83" t="s">
        <v>152</v>
      </c>
      <c r="B1" s="83"/>
      <c r="C1" s="83"/>
      <c r="D1" s="83"/>
      <c r="E1" s="83"/>
      <c r="F1" s="83"/>
      <c r="G1" s="83"/>
      <c r="H1" s="83"/>
      <c r="I1" s="83"/>
      <c r="J1" s="83"/>
    </row>
    <row r="2" ht="23.25" customHeight="1">
      <c r="J2" s="84" t="s">
        <v>95</v>
      </c>
    </row>
    <row r="3" spans="1:11" s="82" customFormat="1" ht="20.25" customHeight="1">
      <c r="A3" s="85" t="s">
        <v>153</v>
      </c>
      <c r="B3" s="86" t="s">
        <v>154</v>
      </c>
      <c r="C3" s="86" t="s">
        <v>155</v>
      </c>
      <c r="D3" s="87" t="s">
        <v>156</v>
      </c>
      <c r="E3" s="87" t="s">
        <v>157</v>
      </c>
      <c r="F3" s="87" t="s">
        <v>158</v>
      </c>
      <c r="G3" s="87"/>
      <c r="H3" s="87"/>
      <c r="I3" s="87"/>
      <c r="J3" s="87"/>
      <c r="K3" s="88"/>
    </row>
    <row r="4" spans="1:11" s="82" customFormat="1" ht="20.25" customHeight="1">
      <c r="A4" s="85"/>
      <c r="B4" s="89"/>
      <c r="C4" s="89"/>
      <c r="D4" s="85"/>
      <c r="E4" s="87"/>
      <c r="F4" s="87" t="s">
        <v>159</v>
      </c>
      <c r="G4" s="87" t="s">
        <v>160</v>
      </c>
      <c r="H4" s="87"/>
      <c r="I4" s="87"/>
      <c r="J4" s="87" t="s">
        <v>161</v>
      </c>
      <c r="K4" s="88"/>
    </row>
    <row r="5" spans="1:11" s="82" customFormat="1" ht="65.25" customHeight="1">
      <c r="A5" s="85"/>
      <c r="B5" s="90"/>
      <c r="C5" s="90"/>
      <c r="D5" s="85"/>
      <c r="E5" s="87"/>
      <c r="F5" s="87"/>
      <c r="G5" s="91" t="s">
        <v>162</v>
      </c>
      <c r="H5" s="91" t="s">
        <v>163</v>
      </c>
      <c r="I5" s="91" t="s">
        <v>164</v>
      </c>
      <c r="J5" s="87"/>
      <c r="K5" s="88"/>
    </row>
    <row r="6" spans="1:11" ht="9" customHeight="1">
      <c r="A6" s="92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  <c r="G6" s="92">
        <v>7</v>
      </c>
      <c r="H6" s="92">
        <v>8</v>
      </c>
      <c r="I6" s="92">
        <v>9</v>
      </c>
      <c r="J6" s="92">
        <v>10</v>
      </c>
      <c r="K6" s="93"/>
    </row>
    <row r="7" spans="1:11" ht="12.75" customHeight="1">
      <c r="A7" s="94">
        <v>852</v>
      </c>
      <c r="B7" s="94">
        <v>85212</v>
      </c>
      <c r="C7" s="94">
        <v>2360</v>
      </c>
      <c r="D7" s="95">
        <v>22381</v>
      </c>
      <c r="E7" s="96"/>
      <c r="F7" s="96"/>
      <c r="G7" s="96"/>
      <c r="H7" s="96"/>
      <c r="I7" s="96"/>
      <c r="J7" s="96"/>
      <c r="K7" s="93"/>
    </row>
    <row r="8" spans="1:11" ht="12.75" customHeight="1">
      <c r="A8" s="97"/>
      <c r="B8" s="97"/>
      <c r="C8" s="97"/>
      <c r="D8" s="98"/>
      <c r="E8" s="98"/>
      <c r="F8" s="98"/>
      <c r="G8" s="98"/>
      <c r="H8" s="98"/>
      <c r="I8" s="98"/>
      <c r="J8" s="98"/>
      <c r="K8" s="93"/>
    </row>
    <row r="9" spans="1:11" ht="12.75" customHeight="1">
      <c r="A9" s="99">
        <v>750</v>
      </c>
      <c r="B9" s="99">
        <v>75011</v>
      </c>
      <c r="C9" s="99">
        <v>2010</v>
      </c>
      <c r="D9" s="100">
        <v>60000</v>
      </c>
      <c r="E9" s="98"/>
      <c r="F9" s="98"/>
      <c r="G9" s="98"/>
      <c r="H9" s="98"/>
      <c r="I9" s="98"/>
      <c r="J9" s="98"/>
      <c r="K9" s="93"/>
    </row>
    <row r="10" spans="1:11" ht="12.75" customHeight="1">
      <c r="A10" s="99">
        <v>751</v>
      </c>
      <c r="B10" s="99">
        <v>75101</v>
      </c>
      <c r="C10" s="99">
        <v>2010</v>
      </c>
      <c r="D10" s="100">
        <v>1100</v>
      </c>
      <c r="E10" s="98"/>
      <c r="F10" s="98"/>
      <c r="G10" s="98"/>
      <c r="H10" s="98"/>
      <c r="I10" s="98"/>
      <c r="J10" s="98"/>
      <c r="K10" s="93"/>
    </row>
    <row r="11" spans="1:11" ht="12.75" customHeight="1">
      <c r="A11" s="99">
        <v>852</v>
      </c>
      <c r="B11" s="99"/>
      <c r="C11" s="99"/>
      <c r="D11" s="100">
        <v>2525371</v>
      </c>
      <c r="E11" s="98"/>
      <c r="F11" s="98"/>
      <c r="G11" s="98"/>
      <c r="H11" s="98"/>
      <c r="I11" s="98"/>
      <c r="J11" s="98"/>
      <c r="K11" s="93"/>
    </row>
    <row r="12" spans="1:11" ht="12.75" customHeight="1">
      <c r="A12" s="97"/>
      <c r="B12" s="99">
        <v>85212</v>
      </c>
      <c r="C12" s="99">
        <v>2010</v>
      </c>
      <c r="D12" s="100">
        <v>2518209</v>
      </c>
      <c r="E12" s="98"/>
      <c r="F12" s="98"/>
      <c r="G12" s="98"/>
      <c r="H12" s="98"/>
      <c r="I12" s="98"/>
      <c r="J12" s="98"/>
      <c r="K12" s="93"/>
    </row>
    <row r="13" spans="1:11" ht="12.75" customHeight="1">
      <c r="A13" s="97"/>
      <c r="B13" s="99">
        <v>85213</v>
      </c>
      <c r="C13" s="99">
        <v>2010</v>
      </c>
      <c r="D13" s="100">
        <v>7162</v>
      </c>
      <c r="E13" s="98"/>
      <c r="F13" s="98"/>
      <c r="G13" s="98"/>
      <c r="H13" s="98"/>
      <c r="I13" s="98"/>
      <c r="J13" s="98"/>
      <c r="K13" s="93"/>
    </row>
    <row r="14" spans="1:11" ht="12.75" customHeight="1">
      <c r="A14" s="99">
        <v>750</v>
      </c>
      <c r="B14" s="99">
        <v>75011</v>
      </c>
      <c r="C14" s="99"/>
      <c r="D14" s="100"/>
      <c r="E14" s="101">
        <v>60000</v>
      </c>
      <c r="F14" s="101">
        <v>60000</v>
      </c>
      <c r="G14" s="101">
        <v>51010</v>
      </c>
      <c r="H14" s="101">
        <v>8990</v>
      </c>
      <c r="I14" s="102"/>
      <c r="J14" s="98"/>
      <c r="K14" s="93"/>
    </row>
    <row r="15" spans="1:11" ht="12.75" customHeight="1">
      <c r="A15" s="97"/>
      <c r="B15" s="97"/>
      <c r="C15" s="97">
        <v>4010</v>
      </c>
      <c r="D15" s="98"/>
      <c r="E15" s="102">
        <v>44556.37</v>
      </c>
      <c r="F15" s="102">
        <v>44556.37</v>
      </c>
      <c r="G15" s="102">
        <v>44556.37</v>
      </c>
      <c r="H15" s="102"/>
      <c r="I15" s="102"/>
      <c r="J15" s="98"/>
      <c r="K15" s="93"/>
    </row>
    <row r="16" spans="1:11" ht="12.75" customHeight="1">
      <c r="A16" s="97"/>
      <c r="B16" s="97"/>
      <c r="C16" s="97">
        <v>4040</v>
      </c>
      <c r="D16" s="98"/>
      <c r="E16" s="102">
        <v>6453.63</v>
      </c>
      <c r="F16" s="102">
        <v>6453.63</v>
      </c>
      <c r="G16" s="102">
        <v>6453.63</v>
      </c>
      <c r="H16" s="102"/>
      <c r="I16" s="102"/>
      <c r="J16" s="98"/>
      <c r="K16" s="93"/>
    </row>
    <row r="17" spans="1:11" ht="12.75" customHeight="1">
      <c r="A17" s="97"/>
      <c r="B17" s="97"/>
      <c r="C17" s="97">
        <v>4110</v>
      </c>
      <c r="D17" s="98"/>
      <c r="E17" s="102">
        <v>7735</v>
      </c>
      <c r="F17" s="102">
        <v>7735</v>
      </c>
      <c r="G17" s="102"/>
      <c r="H17" s="102">
        <v>7735</v>
      </c>
      <c r="I17" s="102"/>
      <c r="J17" s="98"/>
      <c r="K17" s="93"/>
    </row>
    <row r="18" spans="1:11" ht="12.75" customHeight="1">
      <c r="A18" s="97"/>
      <c r="B18" s="97"/>
      <c r="C18" s="97">
        <v>4120</v>
      </c>
      <c r="D18" s="98"/>
      <c r="E18" s="102">
        <v>1255</v>
      </c>
      <c r="F18" s="102">
        <v>1255</v>
      </c>
      <c r="G18" s="102"/>
      <c r="H18" s="102">
        <v>1255</v>
      </c>
      <c r="I18" s="102"/>
      <c r="J18" s="98"/>
      <c r="K18" s="93"/>
    </row>
    <row r="19" spans="1:11" ht="12.75" customHeight="1">
      <c r="A19" s="99">
        <v>751</v>
      </c>
      <c r="B19" s="99">
        <v>75101</v>
      </c>
      <c r="C19" s="99">
        <v>4210</v>
      </c>
      <c r="D19" s="100"/>
      <c r="E19" s="101">
        <v>1100</v>
      </c>
      <c r="F19" s="101">
        <v>1100</v>
      </c>
      <c r="G19" s="102"/>
      <c r="H19" s="102"/>
      <c r="I19" s="102"/>
      <c r="J19" s="98"/>
      <c r="K19" s="93"/>
    </row>
    <row r="20" spans="1:11" s="108" customFormat="1" ht="12.75" customHeight="1">
      <c r="A20" s="103">
        <v>852</v>
      </c>
      <c r="B20" s="103"/>
      <c r="C20" s="103"/>
      <c r="D20" s="104"/>
      <c r="E20" s="105">
        <v>2525371</v>
      </c>
      <c r="F20" s="105">
        <v>2525371</v>
      </c>
      <c r="G20" s="105">
        <v>40135</v>
      </c>
      <c r="H20" s="105">
        <v>6957</v>
      </c>
      <c r="I20" s="105">
        <v>2442663</v>
      </c>
      <c r="J20" s="106"/>
      <c r="K20" s="107"/>
    </row>
    <row r="21" spans="1:11" s="108" customFormat="1" ht="12.75" customHeight="1">
      <c r="A21" s="103"/>
      <c r="B21" s="103">
        <v>85212</v>
      </c>
      <c r="C21" s="103"/>
      <c r="D21" s="104"/>
      <c r="E21" s="105">
        <v>2518209</v>
      </c>
      <c r="F21" s="105">
        <v>2518209</v>
      </c>
      <c r="G21" s="105">
        <v>40135</v>
      </c>
      <c r="H21" s="105">
        <v>6957</v>
      </c>
      <c r="I21" s="105">
        <v>2442663</v>
      </c>
      <c r="J21" s="106"/>
      <c r="K21" s="107"/>
    </row>
    <row r="22" spans="1:11" ht="12.75" customHeight="1">
      <c r="A22" s="97"/>
      <c r="B22" s="97"/>
      <c r="C22" s="97">
        <v>3020</v>
      </c>
      <c r="D22" s="98"/>
      <c r="E22" s="102">
        <v>100</v>
      </c>
      <c r="F22" s="102">
        <v>100</v>
      </c>
      <c r="G22" s="102"/>
      <c r="H22" s="102"/>
      <c r="I22" s="102"/>
      <c r="J22" s="98"/>
      <c r="K22" s="93"/>
    </row>
    <row r="23" spans="1:11" s="108" customFormat="1" ht="12.75" customHeight="1">
      <c r="A23" s="109"/>
      <c r="B23" s="109"/>
      <c r="C23" s="109">
        <v>3110</v>
      </c>
      <c r="D23" s="106"/>
      <c r="E23" s="110">
        <v>2442663</v>
      </c>
      <c r="F23" s="110">
        <v>2442663</v>
      </c>
      <c r="G23" s="110"/>
      <c r="H23" s="110"/>
      <c r="I23" s="110">
        <v>2442663</v>
      </c>
      <c r="J23" s="106"/>
      <c r="K23" s="107"/>
    </row>
    <row r="24" spans="1:11" ht="12.75" customHeight="1">
      <c r="A24" s="97"/>
      <c r="B24" s="97"/>
      <c r="C24" s="97">
        <v>4010</v>
      </c>
      <c r="D24" s="98"/>
      <c r="E24" s="102">
        <v>36000</v>
      </c>
      <c r="F24" s="102">
        <v>36000</v>
      </c>
      <c r="G24" s="102">
        <v>36000</v>
      </c>
      <c r="H24" s="102"/>
      <c r="I24" s="102"/>
      <c r="J24" s="98"/>
      <c r="K24" s="93"/>
    </row>
    <row r="25" spans="1:11" ht="12.75" customHeight="1">
      <c r="A25" s="97"/>
      <c r="B25" s="97"/>
      <c r="C25" s="97">
        <v>4040</v>
      </c>
      <c r="D25" s="98"/>
      <c r="E25" s="102">
        <v>3135</v>
      </c>
      <c r="F25" s="102">
        <v>3135</v>
      </c>
      <c r="G25" s="102">
        <v>3135</v>
      </c>
      <c r="H25" s="102"/>
      <c r="I25" s="102"/>
      <c r="J25" s="98"/>
      <c r="K25" s="93"/>
    </row>
    <row r="26" spans="1:11" s="108" customFormat="1" ht="12.75" customHeight="1">
      <c r="A26" s="109"/>
      <c r="B26" s="109"/>
      <c r="C26" s="109">
        <v>4110</v>
      </c>
      <c r="D26" s="106"/>
      <c r="E26" s="110">
        <v>5996</v>
      </c>
      <c r="F26" s="110">
        <v>5996</v>
      </c>
      <c r="G26" s="110"/>
      <c r="H26" s="110">
        <v>5996</v>
      </c>
      <c r="I26" s="110"/>
      <c r="J26" s="106"/>
      <c r="K26" s="107"/>
    </row>
    <row r="27" spans="1:11" ht="12.75" customHeight="1">
      <c r="A27" s="97"/>
      <c r="B27" s="97"/>
      <c r="C27" s="97">
        <v>4120</v>
      </c>
      <c r="D27" s="98"/>
      <c r="E27" s="102">
        <v>961</v>
      </c>
      <c r="F27" s="102">
        <v>961</v>
      </c>
      <c r="G27" s="102"/>
      <c r="H27" s="102">
        <v>961</v>
      </c>
      <c r="I27" s="102"/>
      <c r="J27" s="98"/>
      <c r="K27" s="93"/>
    </row>
    <row r="28" spans="1:11" ht="12.75" customHeight="1">
      <c r="A28" s="97"/>
      <c r="B28" s="97"/>
      <c r="C28" s="97">
        <v>4170</v>
      </c>
      <c r="D28" s="98"/>
      <c r="E28" s="102">
        <v>1000</v>
      </c>
      <c r="F28" s="102">
        <v>1000</v>
      </c>
      <c r="G28" s="102">
        <v>1000</v>
      </c>
      <c r="H28" s="102"/>
      <c r="I28" s="102"/>
      <c r="J28" s="98"/>
      <c r="K28" s="93"/>
    </row>
    <row r="29" spans="1:11" ht="12.75" customHeight="1">
      <c r="A29" s="97"/>
      <c r="B29" s="97"/>
      <c r="C29" s="97">
        <v>4210</v>
      </c>
      <c r="D29" s="98"/>
      <c r="E29" s="102">
        <v>5413</v>
      </c>
      <c r="F29" s="102">
        <v>5413</v>
      </c>
      <c r="G29" s="102"/>
      <c r="H29" s="102"/>
      <c r="I29" s="102"/>
      <c r="J29" s="98"/>
      <c r="K29" s="93"/>
    </row>
    <row r="30" spans="1:11" ht="12.75" customHeight="1">
      <c r="A30" s="97"/>
      <c r="B30" s="97"/>
      <c r="C30" s="97">
        <v>4260</v>
      </c>
      <c r="D30" s="98"/>
      <c r="E30" s="102">
        <v>1300</v>
      </c>
      <c r="F30" s="102">
        <v>1300</v>
      </c>
      <c r="G30" s="102"/>
      <c r="H30" s="102"/>
      <c r="I30" s="102"/>
      <c r="J30" s="98"/>
      <c r="K30" s="93"/>
    </row>
    <row r="31" spans="1:11" ht="12.75" customHeight="1">
      <c r="A31" s="97"/>
      <c r="B31" s="97"/>
      <c r="C31" s="97">
        <v>4280</v>
      </c>
      <c r="D31" s="98"/>
      <c r="E31" s="102">
        <v>50</v>
      </c>
      <c r="F31" s="102">
        <v>50</v>
      </c>
      <c r="G31" s="102"/>
      <c r="H31" s="102"/>
      <c r="I31" s="102"/>
      <c r="J31" s="98"/>
      <c r="K31" s="93"/>
    </row>
    <row r="32" spans="1:11" ht="12.75" customHeight="1">
      <c r="A32" s="97"/>
      <c r="B32" s="97"/>
      <c r="C32" s="97">
        <v>4300</v>
      </c>
      <c r="D32" s="98"/>
      <c r="E32" s="102">
        <v>10000</v>
      </c>
      <c r="F32" s="102">
        <v>10000</v>
      </c>
      <c r="G32" s="102"/>
      <c r="H32" s="102"/>
      <c r="I32" s="102"/>
      <c r="J32" s="98"/>
      <c r="K32" s="93"/>
    </row>
    <row r="33" spans="1:11" ht="12.75" customHeight="1">
      <c r="A33" s="97"/>
      <c r="B33" s="97"/>
      <c r="C33" s="97">
        <v>4370</v>
      </c>
      <c r="D33" s="98"/>
      <c r="E33" s="102">
        <v>1500</v>
      </c>
      <c r="F33" s="102">
        <v>1500</v>
      </c>
      <c r="G33" s="102"/>
      <c r="H33" s="102"/>
      <c r="I33" s="102"/>
      <c r="J33" s="98"/>
      <c r="K33" s="93"/>
    </row>
    <row r="34" spans="1:11" ht="12.75" customHeight="1">
      <c r="A34" s="97"/>
      <c r="B34" s="97"/>
      <c r="C34" s="97">
        <v>4400</v>
      </c>
      <c r="D34" s="98"/>
      <c r="E34" s="102">
        <v>6588</v>
      </c>
      <c r="F34" s="102">
        <v>6588</v>
      </c>
      <c r="G34" s="102"/>
      <c r="H34" s="102"/>
      <c r="I34" s="102"/>
      <c r="J34" s="98"/>
      <c r="K34" s="93"/>
    </row>
    <row r="35" spans="1:11" ht="12.75" customHeight="1">
      <c r="A35" s="97"/>
      <c r="B35" s="97"/>
      <c r="C35" s="97">
        <v>4410</v>
      </c>
      <c r="D35" s="98"/>
      <c r="E35" s="102">
        <v>300</v>
      </c>
      <c r="F35" s="102">
        <v>300</v>
      </c>
      <c r="G35" s="102"/>
      <c r="H35" s="102"/>
      <c r="I35" s="102"/>
      <c r="J35" s="98"/>
      <c r="K35" s="93"/>
    </row>
    <row r="36" spans="1:11" ht="12.75" customHeight="1">
      <c r="A36" s="97"/>
      <c r="B36" s="97"/>
      <c r="C36" s="97">
        <v>4440</v>
      </c>
      <c r="D36" s="98"/>
      <c r="E36" s="102">
        <v>1572</v>
      </c>
      <c r="F36" s="102">
        <v>1572</v>
      </c>
      <c r="G36" s="102"/>
      <c r="H36" s="102"/>
      <c r="I36" s="102"/>
      <c r="J36" s="98"/>
      <c r="K36" s="93"/>
    </row>
    <row r="37" spans="1:11" ht="12.75" customHeight="1">
      <c r="A37" s="97"/>
      <c r="B37" s="97"/>
      <c r="C37" s="97">
        <v>4700</v>
      </c>
      <c r="D37" s="98"/>
      <c r="E37" s="102">
        <v>731</v>
      </c>
      <c r="F37" s="102">
        <v>731</v>
      </c>
      <c r="G37" s="102"/>
      <c r="H37" s="102"/>
      <c r="I37" s="102"/>
      <c r="J37" s="98"/>
      <c r="K37" s="93"/>
    </row>
    <row r="38" spans="1:11" ht="12.75" customHeight="1">
      <c r="A38" s="97"/>
      <c r="B38" s="97"/>
      <c r="C38" s="97">
        <v>4740</v>
      </c>
      <c r="D38" s="98"/>
      <c r="E38" s="102">
        <v>400</v>
      </c>
      <c r="F38" s="102">
        <v>400</v>
      </c>
      <c r="G38" s="102"/>
      <c r="H38" s="102"/>
      <c r="I38" s="102"/>
      <c r="J38" s="98"/>
      <c r="K38" s="93"/>
    </row>
    <row r="39" spans="1:11" ht="12.75" customHeight="1">
      <c r="A39" s="97"/>
      <c r="B39" s="97"/>
      <c r="C39" s="97">
        <v>4750</v>
      </c>
      <c r="D39" s="98"/>
      <c r="E39" s="102">
        <v>500</v>
      </c>
      <c r="F39" s="102">
        <v>500</v>
      </c>
      <c r="G39" s="102"/>
      <c r="H39" s="102"/>
      <c r="I39" s="102"/>
      <c r="J39" s="98"/>
      <c r="K39" s="93"/>
    </row>
    <row r="40" spans="1:11" ht="12.75" customHeight="1">
      <c r="A40" s="97"/>
      <c r="B40" s="99">
        <v>85213</v>
      </c>
      <c r="C40" s="99"/>
      <c r="D40" s="100"/>
      <c r="E40" s="101">
        <v>7162</v>
      </c>
      <c r="F40" s="101">
        <v>7162</v>
      </c>
      <c r="G40" s="102"/>
      <c r="H40" s="102"/>
      <c r="I40" s="102"/>
      <c r="J40" s="98"/>
      <c r="K40" s="93"/>
    </row>
    <row r="41" spans="1:11" ht="12.75" customHeight="1">
      <c r="A41" s="97"/>
      <c r="B41" s="97"/>
      <c r="C41" s="97">
        <v>4130</v>
      </c>
      <c r="D41" s="98"/>
      <c r="E41" s="102">
        <v>7162</v>
      </c>
      <c r="F41" s="102">
        <v>7162</v>
      </c>
      <c r="G41" s="102"/>
      <c r="H41" s="102"/>
      <c r="I41" s="102"/>
      <c r="J41" s="98"/>
      <c r="K41" s="93"/>
    </row>
    <row r="42" spans="1:11" s="108" customFormat="1" ht="19.5" customHeight="1">
      <c r="A42" s="111">
        <v>2608852</v>
      </c>
      <c r="B42" s="112"/>
      <c r="C42" s="112"/>
      <c r="D42" s="113"/>
      <c r="E42" s="114">
        <v>2586471</v>
      </c>
      <c r="F42" s="114">
        <v>2586471</v>
      </c>
      <c r="G42" s="114">
        <v>91145</v>
      </c>
      <c r="H42" s="114">
        <v>15947</v>
      </c>
      <c r="I42" s="114">
        <v>2442663</v>
      </c>
      <c r="J42" s="115"/>
      <c r="K42" s="107"/>
    </row>
    <row r="43" spans="1:11" ht="12.75">
      <c r="A43" s="116"/>
      <c r="B43" s="116"/>
      <c r="C43" s="116"/>
      <c r="D43" s="116"/>
      <c r="E43" s="116"/>
      <c r="F43" s="116"/>
      <c r="G43" s="93"/>
      <c r="H43" s="93"/>
      <c r="I43" s="93"/>
      <c r="J43" s="93"/>
      <c r="K43" s="93"/>
    </row>
    <row r="44" spans="1:11" ht="12.75">
      <c r="A44" s="116"/>
      <c r="B44" s="116"/>
      <c r="C44" s="116"/>
      <c r="D44" s="116"/>
      <c r="E44" s="116"/>
      <c r="F44" s="116"/>
      <c r="G44" s="93"/>
      <c r="H44" s="93"/>
      <c r="I44" s="93"/>
      <c r="J44" s="93"/>
      <c r="K44" s="93"/>
    </row>
    <row r="45" spans="1:8" ht="14.25">
      <c r="A45" s="117" t="s">
        <v>165</v>
      </c>
      <c r="H45" t="s">
        <v>150</v>
      </c>
    </row>
    <row r="47" ht="12.75">
      <c r="H47" t="s">
        <v>58</v>
      </c>
    </row>
  </sheetData>
  <mergeCells count="11">
    <mergeCell ref="A42:D42"/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3.00390625" style="0" customWidth="1"/>
    <col min="2" max="2" width="5.421875" style="0" customWidth="1"/>
    <col min="3" max="3" width="6.57421875" style="0" customWidth="1"/>
    <col min="4" max="4" width="6.140625" style="0" customWidth="1"/>
    <col min="5" max="5" width="48.28125" style="0" customWidth="1"/>
    <col min="6" max="6" width="11.140625" style="0" customWidth="1"/>
    <col min="7" max="8" width="10.7109375" style="0" customWidth="1"/>
  </cols>
  <sheetData>
    <row r="1" spans="1:6" ht="60" customHeight="1">
      <c r="A1" s="83" t="s">
        <v>166</v>
      </c>
      <c r="B1" s="83"/>
      <c r="C1" s="83"/>
      <c r="D1" s="83"/>
      <c r="E1" s="83"/>
      <c r="F1" s="83"/>
    </row>
    <row r="2" spans="1:8" ht="18.75" customHeight="1">
      <c r="A2" s="118" t="s">
        <v>167</v>
      </c>
      <c r="B2" s="118" t="s">
        <v>153</v>
      </c>
      <c r="C2" s="118" t="s">
        <v>154</v>
      </c>
      <c r="D2" s="118" t="s">
        <v>155</v>
      </c>
      <c r="E2" s="118" t="s">
        <v>168</v>
      </c>
      <c r="F2" s="119" t="s">
        <v>169</v>
      </c>
      <c r="G2" s="120"/>
      <c r="H2" s="121"/>
    </row>
    <row r="3" spans="1:8" ht="24" customHeight="1">
      <c r="A3" s="122"/>
      <c r="B3" s="122"/>
      <c r="C3" s="122"/>
      <c r="D3" s="122"/>
      <c r="E3" s="123"/>
      <c r="F3" s="124" t="s">
        <v>170</v>
      </c>
      <c r="G3" s="124" t="s">
        <v>171</v>
      </c>
      <c r="H3" s="125" t="s">
        <v>172</v>
      </c>
    </row>
    <row r="4" spans="1:8" s="127" customFormat="1" ht="7.5" customHeight="1">
      <c r="A4" s="126">
        <v>1</v>
      </c>
      <c r="B4" s="126">
        <v>2</v>
      </c>
      <c r="C4" s="126">
        <v>3</v>
      </c>
      <c r="D4" s="126">
        <v>4</v>
      </c>
      <c r="E4" s="126">
        <v>5</v>
      </c>
      <c r="F4" s="126">
        <v>6</v>
      </c>
      <c r="G4" s="126">
        <v>7</v>
      </c>
      <c r="H4" s="126">
        <v>8</v>
      </c>
    </row>
    <row r="5" spans="1:8" ht="21" customHeight="1">
      <c r="A5" s="128" t="s">
        <v>173</v>
      </c>
      <c r="B5" s="129"/>
      <c r="C5" s="129"/>
      <c r="D5" s="129"/>
      <c r="E5" s="129"/>
      <c r="F5" s="129"/>
      <c r="G5" s="129"/>
      <c r="H5" s="130"/>
    </row>
    <row r="6" spans="1:8" ht="28.5" customHeight="1">
      <c r="A6" s="131">
        <v>1</v>
      </c>
      <c r="B6" s="131">
        <v>400</v>
      </c>
      <c r="C6" s="131">
        <v>40002</v>
      </c>
      <c r="D6" s="131">
        <v>2650</v>
      </c>
      <c r="E6" s="132" t="s">
        <v>174</v>
      </c>
      <c r="F6" s="133">
        <v>103600</v>
      </c>
      <c r="G6" s="133"/>
      <c r="H6" s="133"/>
    </row>
    <row r="7" spans="1:8" ht="27" customHeight="1">
      <c r="A7" s="131">
        <v>2</v>
      </c>
      <c r="B7" s="131">
        <v>900</v>
      </c>
      <c r="C7" s="131">
        <v>90001</v>
      </c>
      <c r="D7" s="131">
        <v>2650</v>
      </c>
      <c r="E7" s="132" t="s">
        <v>175</v>
      </c>
      <c r="F7" s="133">
        <v>271150</v>
      </c>
      <c r="G7" s="133"/>
      <c r="H7" s="133"/>
    </row>
    <row r="8" spans="1:8" ht="18" customHeight="1">
      <c r="A8" s="131">
        <v>3</v>
      </c>
      <c r="B8" s="131">
        <v>921</v>
      </c>
      <c r="C8" s="131">
        <v>92109</v>
      </c>
      <c r="D8" s="131">
        <v>2480</v>
      </c>
      <c r="E8" s="131" t="s">
        <v>176</v>
      </c>
      <c r="F8" s="133"/>
      <c r="G8" s="133">
        <v>301000</v>
      </c>
      <c r="H8" s="133"/>
    </row>
    <row r="9" spans="1:8" ht="19.5" customHeight="1">
      <c r="A9" s="131">
        <v>4</v>
      </c>
      <c r="B9" s="131">
        <v>921</v>
      </c>
      <c r="C9" s="131">
        <v>92116</v>
      </c>
      <c r="D9" s="131">
        <v>2480</v>
      </c>
      <c r="E9" s="131" t="s">
        <v>177</v>
      </c>
      <c r="F9" s="133"/>
      <c r="G9" s="133">
        <v>197000</v>
      </c>
      <c r="H9" s="133"/>
    </row>
    <row r="10" spans="1:8" ht="24.75" customHeight="1">
      <c r="A10" s="134" t="s">
        <v>119</v>
      </c>
      <c r="B10" s="131">
        <v>921</v>
      </c>
      <c r="C10" s="131">
        <v>92109</v>
      </c>
      <c r="D10" s="131">
        <v>6220</v>
      </c>
      <c r="E10" s="132" t="s">
        <v>178</v>
      </c>
      <c r="F10" s="133"/>
      <c r="G10" s="133"/>
      <c r="H10" s="133">
        <v>380000</v>
      </c>
    </row>
    <row r="11" spans="1:8" ht="12" customHeight="1">
      <c r="A11" s="135" t="s">
        <v>179</v>
      </c>
      <c r="B11" s="136"/>
      <c r="C11" s="136"/>
      <c r="D11" s="136"/>
      <c r="E11" s="136"/>
      <c r="F11" s="136"/>
      <c r="G11" s="136"/>
      <c r="H11" s="137"/>
    </row>
    <row r="12" spans="1:8" ht="26.25" customHeight="1">
      <c r="A12" s="138" t="s">
        <v>122</v>
      </c>
      <c r="B12" s="138">
        <v>801</v>
      </c>
      <c r="C12" s="138">
        <v>80104</v>
      </c>
      <c r="D12" s="139">
        <v>2540</v>
      </c>
      <c r="E12" s="140" t="s">
        <v>180</v>
      </c>
      <c r="F12" s="141"/>
      <c r="G12" s="141">
        <v>43500</v>
      </c>
      <c r="H12" s="142"/>
    </row>
    <row r="13" spans="1:8" ht="38.25" customHeight="1">
      <c r="A13" s="143" t="s">
        <v>125</v>
      </c>
      <c r="B13" s="143">
        <v>851</v>
      </c>
      <c r="C13" s="143">
        <v>85154</v>
      </c>
      <c r="D13" s="139">
        <v>2830</v>
      </c>
      <c r="E13" s="140" t="s">
        <v>181</v>
      </c>
      <c r="F13" s="144"/>
      <c r="G13" s="144"/>
      <c r="H13" s="142">
        <v>8500</v>
      </c>
    </row>
    <row r="14" spans="1:8" ht="24.75" customHeight="1">
      <c r="A14" s="143" t="s">
        <v>128</v>
      </c>
      <c r="B14" s="143">
        <v>851</v>
      </c>
      <c r="C14" s="143">
        <v>85154</v>
      </c>
      <c r="D14" s="139">
        <v>2830</v>
      </c>
      <c r="E14" s="140" t="s">
        <v>182</v>
      </c>
      <c r="F14" s="144"/>
      <c r="G14" s="144"/>
      <c r="H14" s="142">
        <v>8500</v>
      </c>
    </row>
    <row r="15" spans="1:8" ht="50.25" customHeight="1">
      <c r="A15" s="143" t="s">
        <v>131</v>
      </c>
      <c r="B15" s="143">
        <v>921</v>
      </c>
      <c r="C15" s="143">
        <v>92195</v>
      </c>
      <c r="D15" s="139">
        <v>2830</v>
      </c>
      <c r="E15" s="140" t="s">
        <v>183</v>
      </c>
      <c r="F15" s="144"/>
      <c r="G15" s="144"/>
      <c r="H15" s="142">
        <v>6100</v>
      </c>
    </row>
    <row r="16" spans="1:8" ht="37.5" customHeight="1">
      <c r="A16" s="143" t="s">
        <v>184</v>
      </c>
      <c r="B16" s="143">
        <v>921</v>
      </c>
      <c r="C16" s="143">
        <v>92195</v>
      </c>
      <c r="D16" s="139">
        <v>2830</v>
      </c>
      <c r="E16" s="140" t="s">
        <v>185</v>
      </c>
      <c r="F16" s="144"/>
      <c r="G16" s="144"/>
      <c r="H16" s="142">
        <v>1600</v>
      </c>
    </row>
    <row r="17" spans="1:8" ht="27" customHeight="1">
      <c r="A17" s="143" t="s">
        <v>186</v>
      </c>
      <c r="B17" s="143">
        <v>921</v>
      </c>
      <c r="C17" s="143">
        <v>92195</v>
      </c>
      <c r="D17" s="139">
        <v>2830</v>
      </c>
      <c r="E17" s="140" t="s">
        <v>187</v>
      </c>
      <c r="F17" s="144"/>
      <c r="G17" s="144"/>
      <c r="H17" s="142">
        <v>1600</v>
      </c>
    </row>
    <row r="18" spans="1:8" ht="36.75" customHeight="1">
      <c r="A18" s="143" t="s">
        <v>188</v>
      </c>
      <c r="B18" s="143">
        <v>926</v>
      </c>
      <c r="C18" s="143">
        <v>92695</v>
      </c>
      <c r="D18" s="139">
        <v>2830</v>
      </c>
      <c r="E18" s="140" t="s">
        <v>189</v>
      </c>
      <c r="F18" s="144"/>
      <c r="G18" s="144"/>
      <c r="H18" s="142">
        <v>35000</v>
      </c>
    </row>
    <row r="19" spans="1:8" ht="24.75" customHeight="1">
      <c r="A19" s="143" t="s">
        <v>190</v>
      </c>
      <c r="B19" s="143">
        <v>926</v>
      </c>
      <c r="C19" s="143">
        <v>92695</v>
      </c>
      <c r="D19" s="139">
        <v>2830</v>
      </c>
      <c r="E19" s="140" t="s">
        <v>191</v>
      </c>
      <c r="F19" s="144"/>
      <c r="G19" s="144"/>
      <c r="H19" s="142">
        <v>6700</v>
      </c>
    </row>
    <row r="20" spans="1:8" ht="25.5" customHeight="1">
      <c r="A20" s="143" t="s">
        <v>192</v>
      </c>
      <c r="B20" s="143">
        <v>926</v>
      </c>
      <c r="C20" s="143">
        <v>92695</v>
      </c>
      <c r="D20" s="139">
        <v>2830</v>
      </c>
      <c r="E20" s="140" t="s">
        <v>193</v>
      </c>
      <c r="F20" s="144"/>
      <c r="G20" s="144"/>
      <c r="H20" s="142">
        <v>10800</v>
      </c>
    </row>
    <row r="21" spans="1:8" ht="50.25" customHeight="1">
      <c r="A21" s="143" t="s">
        <v>194</v>
      </c>
      <c r="B21" s="143">
        <v>926</v>
      </c>
      <c r="C21" s="143">
        <v>92695</v>
      </c>
      <c r="D21" s="139">
        <v>2830</v>
      </c>
      <c r="E21" s="140" t="s">
        <v>195</v>
      </c>
      <c r="F21" s="144"/>
      <c r="G21" s="144"/>
      <c r="H21" s="142">
        <v>5000</v>
      </c>
    </row>
    <row r="22" spans="1:8" ht="36.75" customHeight="1">
      <c r="A22" s="143" t="s">
        <v>196</v>
      </c>
      <c r="B22" s="143">
        <v>926</v>
      </c>
      <c r="C22" s="143">
        <v>92695</v>
      </c>
      <c r="D22" s="139">
        <v>2830</v>
      </c>
      <c r="E22" s="140" t="s">
        <v>197</v>
      </c>
      <c r="F22" s="144"/>
      <c r="G22" s="144"/>
      <c r="H22" s="142">
        <v>10000</v>
      </c>
    </row>
    <row r="23" spans="1:8" ht="19.5" customHeight="1">
      <c r="A23" s="145" t="s">
        <v>198</v>
      </c>
      <c r="B23" s="146"/>
      <c r="C23" s="146"/>
      <c r="D23" s="146"/>
      <c r="E23" s="147"/>
      <c r="F23" s="148">
        <v>374750</v>
      </c>
      <c r="G23" s="148">
        <v>541500</v>
      </c>
      <c r="H23" s="148">
        <v>473800</v>
      </c>
    </row>
    <row r="25" ht="12.75">
      <c r="F25" t="s">
        <v>150</v>
      </c>
    </row>
    <row r="26" ht="14.25">
      <c r="A26" s="149" t="s">
        <v>199</v>
      </c>
    </row>
    <row r="27" ht="12.75">
      <c r="F27" t="s">
        <v>58</v>
      </c>
    </row>
  </sheetData>
  <mergeCells count="10">
    <mergeCell ref="A5:H5"/>
    <mergeCell ref="A11:H11"/>
    <mergeCell ref="A23:E23"/>
    <mergeCell ref="A1:F1"/>
    <mergeCell ref="A2:A3"/>
    <mergeCell ref="B2:B3"/>
    <mergeCell ref="C2:C3"/>
    <mergeCell ref="D2:D3"/>
    <mergeCell ref="E2:E3"/>
    <mergeCell ref="F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Wydminy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Truchan</dc:creator>
  <cp:keywords/>
  <dc:description/>
  <cp:lastModifiedBy>IDEK</cp:lastModifiedBy>
  <cp:lastPrinted>2010-03-29T10:18:03Z</cp:lastPrinted>
  <dcterms:created xsi:type="dcterms:W3CDTF">2010-03-04T06:16:53Z</dcterms:created>
  <dcterms:modified xsi:type="dcterms:W3CDTF">2010-04-01T06:18:44Z</dcterms:modified>
  <cp:category/>
  <cp:version/>
  <cp:contentType/>
  <cp:contentStatus/>
</cp:coreProperties>
</file>